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7"/>
  <workbookPr hidePivotFieldList="1" defaultThemeVersion="166925"/>
  <mc:AlternateContent xmlns:mc="http://schemas.openxmlformats.org/markup-compatibility/2006">
    <mc:Choice Requires="x15">
      <x15ac:absPath xmlns:x15ac="http://schemas.microsoft.com/office/spreadsheetml/2010/11/ac" url="https://srk-my.sharepoint.com/personal/blepley_srk_co_uk/Documents/Mining and the Green Revolution/"/>
    </mc:Choice>
  </mc:AlternateContent>
  <xr:revisionPtr revIDLastSave="268" documentId="8_{4A0D1CAF-26BC-4658-9D39-A4B01E7DF2F7}" xr6:coauthVersionLast="47" xr6:coauthVersionMax="47" xr10:uidLastSave="{9B5D8F15-B847-44CC-BCCF-6D6E91BC867C}"/>
  <bookViews>
    <workbookView xWindow="1245" yWindow="-120" windowWidth="27675" windowHeight="16440" firstSheet="1" activeTab="1" xr2:uid="{E154DD73-DEC1-4E30-9CA7-772262080BEF}"/>
  </bookViews>
  <sheets>
    <sheet name="Lithium" sheetId="3" r:id="rId1"/>
    <sheet name="Copper" sheetId="1" r:id="rId2"/>
  </sheets>
  <definedNames>
    <definedName name="Slicer_Year">#N/A</definedName>
    <definedName name="Slicer_Year1">#N/A</definedName>
  </definedNames>
  <calcPr calcId="191028"/>
  <pivotCaches>
    <pivotCache cacheId="2526" r:id="rId3"/>
    <pivotCache cacheId="2527"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C4" i="3" s="1"/>
  <c r="E2" i="3"/>
  <c r="F2" i="3" s="1"/>
  <c r="G2" i="3" l="1"/>
  <c r="E4" i="3"/>
  <c r="F4" i="3" s="1"/>
  <c r="G4" i="3" s="1"/>
  <c r="C5" i="3"/>
  <c r="E3" i="3"/>
  <c r="F3" i="3" s="1"/>
  <c r="C32" i="1"/>
  <c r="E31" i="1"/>
  <c r="E27" i="1"/>
  <c r="F27" i="1" s="1"/>
  <c r="G27" i="1" s="1"/>
  <c r="E28" i="1"/>
  <c r="F28" i="1" s="1"/>
  <c r="G28" i="1" s="1"/>
  <c r="E29" i="1"/>
  <c r="E30" i="1"/>
  <c r="F30" i="1" s="1"/>
  <c r="G30" i="1" s="1"/>
  <c r="E3" i="1"/>
  <c r="F3" i="1" s="1"/>
  <c r="G3" i="1" s="1"/>
  <c r="E4" i="1"/>
  <c r="F4" i="1" s="1"/>
  <c r="G4" i="1" s="1"/>
  <c r="E5" i="1"/>
  <c r="F5" i="1" s="1"/>
  <c r="G5" i="1" s="1"/>
  <c r="E6" i="1"/>
  <c r="F6" i="1" s="1"/>
  <c r="G6" i="1" s="1"/>
  <c r="E7" i="1"/>
  <c r="F7" i="1" s="1"/>
  <c r="G7" i="1" s="1"/>
  <c r="E8" i="1"/>
  <c r="F8" i="1" s="1"/>
  <c r="G8" i="1" s="1"/>
  <c r="E9" i="1"/>
  <c r="F9" i="1" s="1"/>
  <c r="G9" i="1" s="1"/>
  <c r="E10" i="1"/>
  <c r="F10" i="1" s="1"/>
  <c r="G10" i="1" s="1"/>
  <c r="E11" i="1"/>
  <c r="F11" i="1" s="1"/>
  <c r="G11" i="1" s="1"/>
  <c r="E12" i="1"/>
  <c r="F12" i="1" s="1"/>
  <c r="G12" i="1" s="1"/>
  <c r="E13" i="1"/>
  <c r="F13" i="1" s="1"/>
  <c r="G13" i="1" s="1"/>
  <c r="E14" i="1"/>
  <c r="F14" i="1" s="1"/>
  <c r="G14" i="1" s="1"/>
  <c r="E15" i="1"/>
  <c r="F15" i="1" s="1"/>
  <c r="G15" i="1" s="1"/>
  <c r="E16" i="1"/>
  <c r="F16" i="1" s="1"/>
  <c r="G16" i="1" s="1"/>
  <c r="E17" i="1"/>
  <c r="F17" i="1" s="1"/>
  <c r="G17" i="1" s="1"/>
  <c r="E18" i="1"/>
  <c r="F18" i="1" s="1"/>
  <c r="G18" i="1" s="1"/>
  <c r="E19" i="1"/>
  <c r="F19" i="1" s="1"/>
  <c r="G19" i="1" s="1"/>
  <c r="E20" i="1"/>
  <c r="F20" i="1" s="1"/>
  <c r="G20" i="1" s="1"/>
  <c r="E21" i="1"/>
  <c r="F21" i="1" s="1"/>
  <c r="G21" i="1" s="1"/>
  <c r="E22" i="1"/>
  <c r="F22" i="1" s="1"/>
  <c r="G22" i="1" s="1"/>
  <c r="E23" i="1"/>
  <c r="F23" i="1" s="1"/>
  <c r="G23" i="1" s="1"/>
  <c r="E24" i="1"/>
  <c r="F24" i="1" s="1"/>
  <c r="G24" i="1" s="1"/>
  <c r="E25" i="1"/>
  <c r="F25" i="1" s="1"/>
  <c r="G25" i="1" s="1"/>
  <c r="E26" i="1"/>
  <c r="F26" i="1" s="1"/>
  <c r="G26" i="1" s="1"/>
  <c r="E2" i="1"/>
  <c r="G3" i="3" l="1"/>
  <c r="E5" i="3"/>
  <c r="C6" i="3"/>
  <c r="E32" i="1"/>
  <c r="F29" i="1"/>
  <c r="G29" i="1" s="1"/>
  <c r="F31" i="1"/>
  <c r="G31" i="1" s="1"/>
  <c r="F2" i="1"/>
  <c r="C7" i="3" l="1"/>
  <c r="E6" i="3"/>
  <c r="F5" i="3"/>
  <c r="F32" i="1"/>
  <c r="G2" i="1"/>
  <c r="G32" i="1" s="1"/>
  <c r="G5" i="3" l="1"/>
  <c r="C8" i="3"/>
  <c r="E7" i="3"/>
  <c r="F7" i="3"/>
  <c r="G7" i="3" s="1"/>
  <c r="F6" i="3"/>
  <c r="G6" i="3" s="1"/>
  <c r="C9" i="3" l="1"/>
  <c r="E8" i="3"/>
  <c r="F8" i="3" s="1"/>
  <c r="G8" i="3" l="1"/>
  <c r="C10" i="3"/>
  <c r="E9" i="3"/>
  <c r="F9" i="3"/>
  <c r="G9" i="3" s="1"/>
  <c r="C11" i="3" l="1"/>
  <c r="E10" i="3"/>
  <c r="F10" i="3" s="1"/>
  <c r="G10" i="3" s="1"/>
  <c r="E11" i="3" l="1"/>
  <c r="F11" i="3" s="1"/>
  <c r="G11" i="3" s="1"/>
  <c r="C12" i="3"/>
  <c r="C13" i="3" l="1"/>
  <c r="E12" i="3"/>
  <c r="F12" i="3"/>
  <c r="G12" i="3" s="1"/>
  <c r="C14" i="3" l="1"/>
  <c r="E13" i="3"/>
  <c r="F13" i="3" s="1"/>
  <c r="G13" i="3" s="1"/>
  <c r="E14" i="3" l="1"/>
  <c r="F14" i="3" s="1"/>
  <c r="G14" i="3" s="1"/>
  <c r="C15" i="3"/>
  <c r="C16" i="3" l="1"/>
  <c r="E15" i="3"/>
  <c r="F15" i="3" s="1"/>
  <c r="G15" i="3" s="1"/>
  <c r="C17" i="3" l="1"/>
  <c r="E16" i="3"/>
  <c r="F16" i="3" s="1"/>
  <c r="G16" i="3" s="1"/>
  <c r="E17" i="3" l="1"/>
  <c r="F17" i="3" s="1"/>
  <c r="G17" i="3" s="1"/>
  <c r="C18" i="3"/>
  <c r="C19" i="3" l="1"/>
  <c r="E18" i="3"/>
  <c r="F18" i="3"/>
  <c r="G18" i="3" s="1"/>
  <c r="E19" i="3" l="1"/>
  <c r="C20" i="3"/>
  <c r="F19" i="3"/>
  <c r="G19" i="3" s="1"/>
  <c r="C21" i="3" l="1"/>
  <c r="E20" i="3"/>
  <c r="F20" i="3" s="1"/>
  <c r="G20" i="3" s="1"/>
  <c r="C22" i="3" l="1"/>
  <c r="E21" i="3"/>
  <c r="F21" i="3" s="1"/>
  <c r="G21" i="3" s="1"/>
  <c r="C23" i="3" l="1"/>
  <c r="E22" i="3"/>
  <c r="F22" i="3" s="1"/>
  <c r="G22" i="3" s="1"/>
  <c r="E23" i="3" l="1"/>
  <c r="F23" i="3" s="1"/>
  <c r="G23" i="3" s="1"/>
  <c r="C24" i="3"/>
  <c r="E24" i="3" l="1"/>
  <c r="F24" i="3"/>
  <c r="G24" i="3" s="1"/>
  <c r="C25" i="3"/>
  <c r="C26" i="3" l="1"/>
  <c r="E25" i="3"/>
  <c r="F25" i="3"/>
  <c r="G25" i="3" s="1"/>
  <c r="E26" i="3" l="1"/>
  <c r="E32" i="3" s="1"/>
  <c r="C27" i="3"/>
  <c r="C32" i="3"/>
  <c r="C28" i="3" l="1"/>
  <c r="E27" i="3"/>
  <c r="F27" i="3" s="1"/>
  <c r="G27" i="3" s="1"/>
  <c r="F26" i="3"/>
  <c r="G26" i="3" l="1"/>
  <c r="F32" i="3"/>
  <c r="G32" i="3" s="1"/>
  <c r="C29" i="3"/>
  <c r="E28" i="3"/>
  <c r="F28" i="3"/>
  <c r="G28" i="3" s="1"/>
  <c r="E29" i="3" l="1"/>
  <c r="F29" i="3" s="1"/>
  <c r="G29" i="3" s="1"/>
  <c r="C30" i="3"/>
  <c r="C31" i="3" l="1"/>
  <c r="E30" i="3"/>
  <c r="F30" i="3" s="1"/>
  <c r="G30" i="3" s="1"/>
  <c r="E31" i="3" l="1"/>
  <c r="F31" i="3"/>
  <c r="G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Lepley</author>
  </authors>
  <commentList>
    <comment ref="C1" authorId="0" shapeId="0" xr:uid="{05C346BC-0158-4483-BB47-DE1BF662882C}">
      <text>
        <r>
          <rPr>
            <b/>
            <sz val="9"/>
            <color indexed="81"/>
            <rFont val="Tahoma"/>
            <family val="2"/>
          </rPr>
          <t>Ben Lepley:</t>
        </r>
        <r>
          <rPr>
            <sz val="9"/>
            <color indexed="81"/>
            <rFont val="Tahoma"/>
            <family val="2"/>
          </rPr>
          <t xml:space="preserve">
LCE tonnage demand expected to rise sharply maybe by as uch as 20% each year for 10 years</t>
        </r>
      </text>
    </comment>
    <comment ref="E1" authorId="0" shapeId="0" xr:uid="{6F52D152-8F8E-4297-A8F7-99DBB7EEC77C}">
      <text>
        <r>
          <rPr>
            <b/>
            <sz val="9"/>
            <color indexed="81"/>
            <rFont val="Tahoma"/>
            <family val="2"/>
          </rPr>
          <t>Ben Lepley:</t>
        </r>
        <r>
          <rPr>
            <sz val="9"/>
            <color indexed="81"/>
            <rFont val="Tahoma"/>
            <family val="2"/>
          </rPr>
          <t xml:space="preserve">
Recycling rates are currently at ~1% but expected to rise year on year to around 60% by 2050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 Lepley</author>
  </authors>
  <commentList>
    <comment ref="D1" authorId="0" shapeId="0" xr:uid="{2A71E824-BF31-4217-9A1C-DA4776C65038}">
      <text>
        <r>
          <rPr>
            <b/>
            <sz val="9"/>
            <color indexed="81"/>
            <rFont val="Tahoma"/>
            <family val="2"/>
          </rPr>
          <t>Ben Lepley:</t>
        </r>
        <r>
          <rPr>
            <sz val="9"/>
            <color indexed="81"/>
            <rFont val="Tahoma"/>
            <family val="2"/>
          </rPr>
          <t xml:space="preserve">
Recycling rates are currently at ~50% but expected to rise year on year to around 100% by 2050</t>
        </r>
      </text>
    </comment>
  </commentList>
</comments>
</file>

<file path=xl/sharedStrings.xml><?xml version="1.0" encoding="utf-8"?>
<sst xmlns="http://schemas.openxmlformats.org/spreadsheetml/2006/main" count="24" uniqueCount="13">
  <si>
    <t>Year</t>
  </si>
  <si>
    <t>Year No.</t>
  </si>
  <si>
    <t>Tonnage LCE Required</t>
  </si>
  <si>
    <t>Recycling Rate %</t>
  </si>
  <si>
    <t>Tonnage from Recycling</t>
  </si>
  <si>
    <t>Tonnage from Mining</t>
  </si>
  <si>
    <t>Total Tonnage</t>
  </si>
  <si>
    <t>Values</t>
  </si>
  <si>
    <t>Sum of Tonnage from Recycling</t>
  </si>
  <si>
    <t>Sum of Tonnage from Mining</t>
  </si>
  <si>
    <t>Total</t>
  </si>
  <si>
    <t>-</t>
  </si>
  <si>
    <t>Tonnage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</si>
</sst>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0\ "/>
  </numFmts>
  <fonts count="5">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
    <xf numFmtId="0" fontId="0" fillId="0" borderId="0" xfId="0"/>
    <xf numFmtId="0" fontId="2" fillId="0" borderId="1" xfId="0" applyFont="1" applyBorder="1"/>
    <xf numFmtId="0" fontId="0" fillId="0" borderId="1" xfId="0" applyBorder="1"/>
    <xf numFmtId="165" fontId="0" fillId="0" borderId="1" xfId="1" applyNumberFormat="1" applyFont="1" applyBorder="1"/>
    <xf numFmtId="165" fontId="0" fillId="0" borderId="1" xfId="0" applyNumberFormat="1" applyBorder="1"/>
    <xf numFmtId="165" fontId="2" fillId="0" borderId="1" xfId="1" applyNumberFormat="1" applyFont="1" applyBorder="1"/>
    <xf numFmtId="165" fontId="2" fillId="0" borderId="1" xfId="0" applyNumberFormat="1" applyFont="1" applyBorder="1"/>
    <xf numFmtId="0" fontId="0" fillId="0" borderId="0" xfId="0" pivotButton="1"/>
    <xf numFmtId="0" fontId="0" fillId="0" borderId="0" xfId="0" applyAlignment="1">
      <alignment horizontal="left"/>
    </xf>
    <xf numFmtId="3" fontId="0" fillId="0" borderId="0" xfId="0" applyNumberFormat="1"/>
    <xf numFmtId="0" fontId="2" fillId="0" borderId="2" xfId="0" applyFont="1" applyBorder="1" applyAlignment="1">
      <alignment horizontal="center"/>
    </xf>
    <xf numFmtId="0" fontId="2" fillId="0" borderId="3" xfId="0" applyFont="1" applyBorder="1" applyAlignment="1">
      <alignment horizontal="center"/>
    </xf>
  </cellXfs>
  <cellStyles count="2">
    <cellStyle name="Comma" xfId="1" builtinId="3"/>
    <cellStyle name="Normal"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pivotCacheDefinition" Target="pivotCache/pivotCacheDefinition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ustomXml" Target="../customXml/item1.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[Mining_vs_Recycling.xlsx]Lithium!PivotTable1</c:name>
    <c:fmtId val="1"/>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Split of Lithium (LCE) Metal Tonnes from Recycling</a:t>
            </a:r>
            <a:r>
              <a:rPr lang="en-US" b="1" baseline="0"/>
              <a:t> and Mining</a:t>
            </a:r>
            <a:endParaRPr lang="en-US" b="1"/>
          </a:p>
        </c:rich>
      </c:tx>
      <c:layout>
        <c:manualLayout>
          <c:xMode val="edge"/>
          <c:yMode val="edge"/>
          <c:x val="0.17656164167651608"/>
          <c:y val="0.1472579085509048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dLbl>
          <c:idx val="0"/>
          <c:layout>
            <c:manualLayout>
              <c:x val="0.13481421702670759"/>
              <c:y val="3.32423730434505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00B050"/>
          </a:solidFill>
          <a:ln>
            <a:noFill/>
          </a:ln>
          <a:effectLst/>
        </c:spPr>
        <c:dLbl>
          <c:idx val="0"/>
          <c:layout>
            <c:manualLayout>
              <c:x val="-0.18492065137247768"/>
              <c:y val="5.3031124145919003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00B050"/>
          </a:solidFill>
          <a:ln>
            <a:noFill/>
          </a:ln>
          <a:effectLst/>
        </c:spPr>
        <c:dLbl>
          <c:idx val="0"/>
          <c:layout>
            <c:manualLayout>
              <c:x val="-0.18492065137247768"/>
              <c:y val="5.3031124145919003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dLbl>
          <c:idx val="0"/>
          <c:layout>
            <c:manualLayout>
              <c:x val="0.13481421702670759"/>
              <c:y val="3.32423730434505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Lithium!$K$3</c:f>
              <c:strCache>
                <c:ptCount val="1"/>
                <c:pt idx="0">
                  <c:v>Total</c:v>
                </c:pt>
              </c:strCache>
            </c:strRef>
          </c:tx>
          <c:dPt>
            <c:idx val="0"/>
            <c:bubble3D val="0"/>
            <c:spPr>
              <a:solidFill>
                <a:srgbClr val="00B050"/>
              </a:solidFill>
              <a:ln>
                <a:noFill/>
              </a:ln>
              <a:effectLst/>
            </c:spPr>
            <c:extLst>
              <c:ext xmlns:c16="http://schemas.microsoft.com/office/drawing/2014/chart" uri="{C3380CC4-5D6E-409C-BE32-E72D297353CC}">
                <c16:uniqueId val="{00000001-7AE0-4BA0-A947-C0BD3378DE74}"/>
              </c:ext>
            </c:extLst>
          </c:dPt>
          <c:dPt>
            <c:idx val="1"/>
            <c:bubble3D val="0"/>
            <c:spPr>
              <a:solidFill>
                <a:schemeClr val="accent2"/>
              </a:solidFill>
              <a:ln>
                <a:noFill/>
              </a:ln>
              <a:effectLst/>
            </c:spPr>
            <c:extLst>
              <c:ext xmlns:c16="http://schemas.microsoft.com/office/drawing/2014/chart" uri="{C3380CC4-5D6E-409C-BE32-E72D297353CC}">
                <c16:uniqueId val="{00000003-7AE0-4BA0-A947-C0BD3378DE74}"/>
              </c:ext>
            </c:extLst>
          </c:dPt>
          <c:dLbls>
            <c:dLbl>
              <c:idx val="0"/>
              <c:layout>
                <c:manualLayout>
                  <c:x val="-0.18492065137247768"/>
                  <c:y val="5.3031124145919003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E0-4BA0-A947-C0BD3378DE74}"/>
                </c:ext>
              </c:extLst>
            </c:dLbl>
            <c:dLbl>
              <c:idx val="1"/>
              <c:layout>
                <c:manualLayout>
                  <c:x val="0.13481421702670759"/>
                  <c:y val="3.32423730434505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E0-4BA0-A947-C0BD3378DE7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Lithium!$J$4:$J$5</c:f>
              <c:strCache>
                <c:ptCount val="2"/>
                <c:pt idx="0">
                  <c:v>Sum of Tonnage from Recycling</c:v>
                </c:pt>
                <c:pt idx="1">
                  <c:v>Sum of Tonnage from Mining</c:v>
                </c:pt>
              </c:strCache>
            </c:strRef>
          </c:cat>
          <c:val>
            <c:numRef>
              <c:f>Lithium!$K$4:$K$5</c:f>
              <c:numCache>
                <c:formatCode>#,##0</c:formatCode>
                <c:ptCount val="2"/>
                <c:pt idx="0">
                  <c:v>7000</c:v>
                </c:pt>
                <c:pt idx="1">
                  <c:v>343000</c:v>
                </c:pt>
              </c:numCache>
            </c:numRef>
          </c:val>
          <c:extLst>
            <c:ext xmlns:c16="http://schemas.microsoft.com/office/drawing/2014/chart" uri="{C3380CC4-5D6E-409C-BE32-E72D297353CC}">
              <c16:uniqueId val="{00000004-7AE0-4BA0-A947-C0BD3378DE7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[Mining_vs_Recycling.xlsx]Copper!PivotTable1</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Split of Copper Metal Tonnes from Recycling</a:t>
            </a:r>
            <a:r>
              <a:rPr lang="en-US" b="1" baseline="0"/>
              <a:t> and Mining</a:t>
            </a:r>
            <a:endParaRPr lang="en-US" b="1"/>
          </a:p>
        </c:rich>
      </c:tx>
      <c:layout>
        <c:manualLayout>
          <c:xMode val="edge"/>
          <c:yMode val="edge"/>
          <c:x val="0.17656164167651608"/>
          <c:y val="0.1472579085509048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layout>
            <c:manualLayout>
              <c:x val="0.13481421702670759"/>
              <c:y val="3.32423730434505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00B050"/>
          </a:solidFill>
          <a:ln>
            <a:noFill/>
          </a:ln>
          <a:effectLst/>
        </c:spPr>
        <c:dLbl>
          <c:idx val="0"/>
          <c:layout>
            <c:manualLayout>
              <c:x val="-0.18492065137247768"/>
              <c:y val="5.3031124145919003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Copper!$K$3</c:f>
              <c:strCache>
                <c:ptCount val="1"/>
                <c:pt idx="0">
                  <c:v>Total</c:v>
                </c:pt>
              </c:strCache>
            </c:strRef>
          </c:tx>
          <c:dPt>
            <c:idx val="0"/>
            <c:bubble3D val="0"/>
            <c:spPr>
              <a:solidFill>
                <a:srgbClr val="00B050"/>
              </a:solidFill>
              <a:ln>
                <a:noFill/>
              </a:ln>
              <a:effectLst/>
            </c:spPr>
            <c:extLst>
              <c:ext xmlns:c16="http://schemas.microsoft.com/office/drawing/2014/chart" uri="{C3380CC4-5D6E-409C-BE32-E72D297353CC}">
                <c16:uniqueId val="{00000004-8F2D-4E1C-B1DE-01F5F1D07448}"/>
              </c:ext>
            </c:extLst>
          </c:dPt>
          <c:dPt>
            <c:idx val="1"/>
            <c:bubble3D val="0"/>
            <c:spPr>
              <a:solidFill>
                <a:schemeClr val="accent2"/>
              </a:solidFill>
              <a:ln>
                <a:noFill/>
              </a:ln>
              <a:effectLst/>
            </c:spPr>
            <c:extLst>
              <c:ext xmlns:c16="http://schemas.microsoft.com/office/drawing/2014/chart" uri="{C3380CC4-5D6E-409C-BE32-E72D297353CC}">
                <c16:uniqueId val="{00000003-8F2D-4E1C-B1DE-01F5F1D07448}"/>
              </c:ext>
            </c:extLst>
          </c:dPt>
          <c:dLbls>
            <c:dLbl>
              <c:idx val="0"/>
              <c:layout>
                <c:manualLayout>
                  <c:x val="-0.18492065137247768"/>
                  <c:y val="5.3031124145919003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2D-4E1C-B1DE-01F5F1D07448}"/>
                </c:ext>
              </c:extLst>
            </c:dLbl>
            <c:dLbl>
              <c:idx val="1"/>
              <c:layout>
                <c:manualLayout>
                  <c:x val="0.13481421702670759"/>
                  <c:y val="3.32423730434505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2D-4E1C-B1DE-01F5F1D0744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Copper!$J$4:$J$5</c:f>
              <c:strCache>
                <c:ptCount val="2"/>
                <c:pt idx="0">
                  <c:v>Sum of Tonnage from Recycling</c:v>
                </c:pt>
                <c:pt idx="1">
                  <c:v>Sum of Tonnage from Mining</c:v>
                </c:pt>
              </c:strCache>
            </c:strRef>
          </c:cat>
          <c:val>
            <c:numRef>
              <c:f>Copper!$K$4:$K$5</c:f>
              <c:numCache>
                <c:formatCode>General</c:formatCode>
                <c:ptCount val="2"/>
                <c:pt idx="0">
                  <c:v>11760000.000000002</c:v>
                </c:pt>
                <c:pt idx="1">
                  <c:v>9239999.9999999981</c:v>
                </c:pt>
              </c:numCache>
            </c:numRef>
          </c:val>
          <c:extLst>
            <c:ext xmlns:c16="http://schemas.microsoft.com/office/drawing/2014/chart" uri="{C3380CC4-5D6E-409C-BE32-E72D297353CC}">
              <c16:uniqueId val="{00000001-8F2D-4E1C-B1DE-01F5F1D0744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4762</xdr:colOff>
      <xdr:row>7</xdr:row>
      <xdr:rowOff>9525</xdr:rowOff>
    </xdr:from>
    <xdr:to>
      <xdr:col>16</xdr:col>
      <xdr:colOff>76200</xdr:colOff>
      <xdr:row>31</xdr:row>
      <xdr:rowOff>142875</xdr:rowOff>
    </xdr:to>
    <xdr:graphicFrame macro="">
      <xdr:nvGraphicFramePr>
        <xdr:cNvPr id="2" name="Chart 1">
          <a:extLst>
            <a:ext uri="{FF2B5EF4-FFF2-40B4-BE49-F238E27FC236}">
              <a16:creationId xmlns:a16="http://schemas.microsoft.com/office/drawing/2014/main" id="{EC51621D-58F5-4A7E-B7C4-F9E2BA30F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295275</xdr:colOff>
      <xdr:row>1</xdr:row>
      <xdr:rowOff>66675</xdr:rowOff>
    </xdr:from>
    <xdr:to>
      <xdr:col>19</xdr:col>
      <xdr:colOff>295275</xdr:colOff>
      <xdr:row>38</xdr:row>
      <xdr:rowOff>161925</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3E30254C-A020-49D2-A199-6D6A327AF9A7}"/>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4306550" y="257175"/>
              <a:ext cx="1828800" cy="7143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xdr:colOff>
      <xdr:row>7</xdr:row>
      <xdr:rowOff>9525</xdr:rowOff>
    </xdr:from>
    <xdr:to>
      <xdr:col>16</xdr:col>
      <xdr:colOff>76200</xdr:colOff>
      <xdr:row>31</xdr:row>
      <xdr:rowOff>142875</xdr:rowOff>
    </xdr:to>
    <xdr:graphicFrame macro="">
      <xdr:nvGraphicFramePr>
        <xdr:cNvPr id="2" name="Chart 1">
          <a:extLst>
            <a:ext uri="{FF2B5EF4-FFF2-40B4-BE49-F238E27FC236}">
              <a16:creationId xmlns:a16="http://schemas.microsoft.com/office/drawing/2014/main" id="{544377EE-BE8A-435C-BEE0-F82C168635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209550</xdr:colOff>
      <xdr:row>1</xdr:row>
      <xdr:rowOff>38100</xdr:rowOff>
    </xdr:from>
    <xdr:to>
      <xdr:col>19</xdr:col>
      <xdr:colOff>209550</xdr:colOff>
      <xdr:row>38</xdr:row>
      <xdr:rowOff>142875</xdr:rowOff>
    </xdr:to>
    <mc:AlternateContent xmlns:mc="http://schemas.openxmlformats.org/markup-compatibility/2006" xmlns:a14="http://schemas.microsoft.com/office/drawing/2010/main">
      <mc:Choice Requires="a14">
        <xdr:graphicFrame macro="">
          <xdr:nvGraphicFramePr>
            <xdr:cNvPr id="3" name="Year 1">
              <a:extLst>
                <a:ext uri="{FF2B5EF4-FFF2-40B4-BE49-F238E27FC236}">
                  <a16:creationId xmlns:a16="http://schemas.microsoft.com/office/drawing/2014/main" id="{24E83FB1-481F-4430-B341-EFB87D9296E9}"/>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4316075" y="228600"/>
              <a:ext cx="1828800" cy="71532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 Lepley" refreshedDate="44245.42457638889" createdVersion="6" refreshedVersion="6" minRefreshableVersion="3" recordCount="31" xr:uid="{40F0DB06-6658-4BFF-BAA1-05A35FE8B061}">
  <cacheSource type="worksheet">
    <worksheetSource ref="A1:G32" sheet="Copper"/>
  </cacheSource>
  <cacheFields count="7">
    <cacheField name="Year" numFmtId="0">
      <sharedItems containsMixedTypes="1" containsNumber="1" containsInteger="1" minValue="2021" maxValue="2050" count="31">
        <n v="2021"/>
        <n v="2022"/>
        <n v="2023"/>
        <n v="2024"/>
        <n v="2025"/>
        <n v="2026"/>
        <n v="2027"/>
        <n v="2028"/>
        <n v="2029"/>
        <n v="2030"/>
        <n v="2031"/>
        <n v="2032"/>
        <n v="2033"/>
        <n v="2034"/>
        <n v="2035"/>
        <n v="2036"/>
        <n v="2037"/>
        <n v="2038"/>
        <n v="2039"/>
        <n v="2040"/>
        <n v="2041"/>
        <n v="2042"/>
        <n v="2043"/>
        <n v="2044"/>
        <n v="2045"/>
        <n v="2046"/>
        <n v="2047"/>
        <n v="2048"/>
        <n v="2049"/>
        <n v="2050"/>
        <s v="Total"/>
      </sharedItems>
    </cacheField>
    <cacheField name="Year No." numFmtId="0">
      <sharedItems containsString="0" containsBlank="1" containsNumber="1" containsInteger="1" minValue="1" maxValue="30"/>
    </cacheField>
    <cacheField name="Tonnage Required" numFmtId="165">
      <sharedItems containsSemiMixedTypes="0" containsString="0" containsNumber="1" containsInteger="1" minValue="18000000" maxValue="975000000"/>
    </cacheField>
    <cacheField name="Recycling Rate %" numFmtId="165">
      <sharedItems containsMixedTypes="1" containsNumber="1" containsInteger="1" minValue="50" maxValue="99"/>
    </cacheField>
    <cacheField name="Tonnage from Recycling" numFmtId="165">
      <sharedItems containsSemiMixedTypes="0" containsString="0" containsNumber="1" minValue="9000000" maxValue="795250000"/>
    </cacheField>
    <cacheField name="Tonnage from Mining" numFmtId="165">
      <sharedItems containsSemiMixedTypes="0" containsString="0" containsNumber="1" minValue="470000" maxValue="179750000"/>
    </cacheField>
    <cacheField name="Total Tonnage" numFmtId="165">
      <sharedItems containsSemiMixedTypes="0" containsString="0" containsNumber="1" containsInteger="1" minValue="18000000" maxValue="975000000"/>
    </cacheField>
  </cacheFields>
  <extLst>
    <ext xmlns:x14="http://schemas.microsoft.com/office/spreadsheetml/2009/9/main" uri="{725AE2AE-9491-48be-B2B4-4EB974FC3084}">
      <x14:pivotCacheDefinition pivotCacheId="934883983"/>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 Lepley" refreshedDate="44245.424793518519" createdVersion="6" refreshedVersion="6" minRefreshableVersion="3" recordCount="31" xr:uid="{DB9DACB2-4BBF-46AD-8CE6-98D1EE2215F4}">
  <cacheSource type="worksheet">
    <worksheetSource ref="A1:G32" sheet="Lithium"/>
  </cacheSource>
  <cacheFields count="7">
    <cacheField name="Year" numFmtId="0">
      <sharedItems containsMixedTypes="1" containsNumber="1" containsInteger="1" minValue="2021" maxValue="2050" count="31">
        <n v="2021"/>
        <n v="2022"/>
        <n v="2023"/>
        <n v="2024"/>
        <n v="2025"/>
        <n v="2026"/>
        <n v="2027"/>
        <n v="2028"/>
        <n v="2029"/>
        <n v="2030"/>
        <n v="2031"/>
        <n v="2032"/>
        <n v="2033"/>
        <n v="2034"/>
        <n v="2035"/>
        <n v="2036"/>
        <n v="2037"/>
        <n v="2038"/>
        <n v="2039"/>
        <n v="2040"/>
        <n v="2041"/>
        <n v="2042"/>
        <n v="2043"/>
        <n v="2044"/>
        <n v="2045"/>
        <n v="2046"/>
        <n v="2047"/>
        <n v="2048"/>
        <n v="2049"/>
        <n v="2050"/>
        <s v="Total"/>
      </sharedItems>
    </cacheField>
    <cacheField name="Year No." numFmtId="0">
      <sharedItems containsString="0" containsBlank="1" containsNumber="1" containsInteger="1" minValue="1" maxValue="30"/>
    </cacheField>
    <cacheField name="Tonnage LCE Required" numFmtId="165">
      <sharedItems containsSemiMixedTypes="0" containsString="0" containsNumber="1" minValue="350000" maxValue="77939929.986711144"/>
    </cacheField>
    <cacheField name="Recycling Rate %" numFmtId="165">
      <sharedItems containsMixedTypes="1" containsNumber="1" containsInteger="1" minValue="2" maxValue="60"/>
    </cacheField>
    <cacheField name="Tonnage from Recycling" numFmtId="165">
      <sharedItems containsSemiMixedTypes="0" containsString="0" containsNumber="1" minValue="7000" maxValue="28416194.491693348"/>
    </cacheField>
    <cacheField name="Tonnage from Mining" numFmtId="165">
      <sharedItems containsSemiMixedTypes="0" containsString="0" containsNumber="1" minValue="343000" maxValue="49523735.495017819"/>
    </cacheField>
    <cacheField name="Total Tonnage" numFmtId="165">
      <sharedItems containsSemiMixedTypes="0" containsString="0" containsNumber="1" minValue="350000" maxValue="77939929.986711174"/>
    </cacheField>
  </cacheFields>
  <extLst>
    <ext xmlns:x14="http://schemas.microsoft.com/office/spreadsheetml/2009/9/main" uri="{725AE2AE-9491-48be-B2B4-4EB974FC3084}">
      <x14:pivotCacheDefinition pivotCacheId="20556186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n v="1"/>
    <n v="18000000"/>
    <n v="50"/>
    <n v="9000000"/>
    <n v="9000000"/>
    <n v="18000000"/>
  </r>
  <r>
    <x v="1"/>
    <n v="2"/>
    <n v="19000000"/>
    <n v="52"/>
    <n v="9880000"/>
    <n v="9120000"/>
    <n v="19000000"/>
  </r>
  <r>
    <x v="2"/>
    <n v="3"/>
    <n v="20000000"/>
    <n v="54"/>
    <n v="10800000"/>
    <n v="9200000"/>
    <n v="20000000"/>
  </r>
  <r>
    <x v="3"/>
    <n v="4"/>
    <n v="21000000"/>
    <n v="56"/>
    <n v="11760000.000000002"/>
    <n v="9239999.9999999981"/>
    <n v="21000000"/>
  </r>
  <r>
    <x v="4"/>
    <n v="5"/>
    <n v="22000000"/>
    <n v="58"/>
    <n v="12760000"/>
    <n v="9240000"/>
    <n v="22000000"/>
  </r>
  <r>
    <x v="5"/>
    <n v="6"/>
    <n v="23000000"/>
    <n v="60"/>
    <n v="13800000"/>
    <n v="9200000"/>
    <n v="23000000"/>
  </r>
  <r>
    <x v="6"/>
    <n v="7"/>
    <n v="24000000"/>
    <n v="62"/>
    <n v="14880000"/>
    <n v="9120000"/>
    <n v="24000000"/>
  </r>
  <r>
    <x v="7"/>
    <n v="8"/>
    <n v="25000000"/>
    <n v="64"/>
    <n v="16000000"/>
    <n v="9000000"/>
    <n v="25000000"/>
  </r>
  <r>
    <x v="8"/>
    <n v="9"/>
    <n v="26000000"/>
    <n v="66"/>
    <n v="17160000"/>
    <n v="8840000"/>
    <n v="26000000"/>
  </r>
  <r>
    <x v="9"/>
    <n v="10"/>
    <n v="27000000"/>
    <n v="68"/>
    <n v="18360000"/>
    <n v="8640000"/>
    <n v="27000000"/>
  </r>
  <r>
    <x v="10"/>
    <n v="11"/>
    <n v="28000000"/>
    <n v="70"/>
    <n v="19600000"/>
    <n v="8400000"/>
    <n v="28000000"/>
  </r>
  <r>
    <x v="11"/>
    <n v="12"/>
    <n v="29000000"/>
    <n v="72"/>
    <n v="20880000"/>
    <n v="8120000"/>
    <n v="29000000"/>
  </r>
  <r>
    <x v="12"/>
    <n v="13"/>
    <n v="30000000"/>
    <n v="74"/>
    <n v="22200000"/>
    <n v="7800000"/>
    <n v="30000000"/>
  </r>
  <r>
    <x v="13"/>
    <n v="14"/>
    <n v="31000000"/>
    <n v="76"/>
    <n v="23560000"/>
    <n v="7440000"/>
    <n v="31000000"/>
  </r>
  <r>
    <x v="14"/>
    <n v="15"/>
    <n v="32000000"/>
    <n v="78"/>
    <n v="24960000"/>
    <n v="7040000"/>
    <n v="32000000"/>
  </r>
  <r>
    <x v="15"/>
    <n v="16"/>
    <n v="33000000"/>
    <n v="80"/>
    <n v="26400000"/>
    <n v="6600000"/>
    <n v="33000000"/>
  </r>
  <r>
    <x v="16"/>
    <n v="17"/>
    <n v="34000000"/>
    <n v="82"/>
    <n v="27880000"/>
    <n v="6120000"/>
    <n v="34000000"/>
  </r>
  <r>
    <x v="17"/>
    <n v="18"/>
    <n v="35000000"/>
    <n v="84"/>
    <n v="29400000"/>
    <n v="5600000"/>
    <n v="35000000"/>
  </r>
  <r>
    <x v="18"/>
    <n v="19"/>
    <n v="36000000"/>
    <n v="86"/>
    <n v="30960000"/>
    <n v="5040000"/>
    <n v="36000000"/>
  </r>
  <r>
    <x v="19"/>
    <n v="20"/>
    <n v="37000000"/>
    <n v="88"/>
    <n v="32560000"/>
    <n v="4440000"/>
    <n v="37000000"/>
  </r>
  <r>
    <x v="20"/>
    <n v="21"/>
    <n v="38000000"/>
    <n v="90"/>
    <n v="34200000"/>
    <n v="3800000"/>
    <n v="38000000"/>
  </r>
  <r>
    <x v="21"/>
    <n v="22"/>
    <n v="39000000"/>
    <n v="91"/>
    <n v="35490000"/>
    <n v="3510000"/>
    <n v="39000000"/>
  </r>
  <r>
    <x v="22"/>
    <n v="23"/>
    <n v="40000000"/>
    <n v="92"/>
    <n v="36800000"/>
    <n v="3200000"/>
    <n v="40000000"/>
  </r>
  <r>
    <x v="23"/>
    <n v="24"/>
    <n v="41000000"/>
    <n v="93"/>
    <n v="38130000"/>
    <n v="2870000"/>
    <n v="41000000"/>
  </r>
  <r>
    <x v="24"/>
    <n v="25"/>
    <n v="42000000"/>
    <n v="94"/>
    <n v="39480000"/>
    <n v="2520000"/>
    <n v="42000000"/>
  </r>
  <r>
    <x v="25"/>
    <n v="26"/>
    <n v="43000000"/>
    <n v="95"/>
    <n v="40850000"/>
    <n v="2150000"/>
    <n v="43000000"/>
  </r>
  <r>
    <x v="26"/>
    <n v="27"/>
    <n v="44000000"/>
    <n v="96"/>
    <n v="42240000"/>
    <n v="1760000"/>
    <n v="44000000"/>
  </r>
  <r>
    <x v="27"/>
    <n v="28"/>
    <n v="45000000"/>
    <n v="97"/>
    <n v="43650000"/>
    <n v="1350000"/>
    <n v="45000000"/>
  </r>
  <r>
    <x v="28"/>
    <n v="29"/>
    <n v="46000000"/>
    <n v="98"/>
    <n v="45080000"/>
    <n v="920000"/>
    <n v="46000000"/>
  </r>
  <r>
    <x v="29"/>
    <n v="30"/>
    <n v="47000000"/>
    <n v="99"/>
    <n v="46530000"/>
    <n v="470000"/>
    <n v="47000000"/>
  </r>
  <r>
    <x v="30"/>
    <m/>
    <n v="975000000"/>
    <s v="-"/>
    <n v="795250000"/>
    <n v="179750000"/>
    <n v="975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n v="1"/>
    <n v="350000"/>
    <n v="2"/>
    <n v="7000"/>
    <n v="343000"/>
    <n v="350000"/>
  </r>
  <r>
    <x v="1"/>
    <n v="2"/>
    <n v="420000"/>
    <n v="4"/>
    <n v="16800"/>
    <n v="403200"/>
    <n v="420000"/>
  </r>
  <r>
    <x v="2"/>
    <n v="3"/>
    <n v="504000"/>
    <n v="6"/>
    <n v="30240"/>
    <n v="473760"/>
    <n v="504000"/>
  </r>
  <r>
    <x v="3"/>
    <n v="4"/>
    <n v="604800"/>
    <n v="8"/>
    <n v="48384"/>
    <n v="556416"/>
    <n v="604800"/>
  </r>
  <r>
    <x v="4"/>
    <n v="5"/>
    <n v="725760"/>
    <n v="10"/>
    <n v="72576"/>
    <n v="653184"/>
    <n v="725760"/>
  </r>
  <r>
    <x v="5"/>
    <n v="6"/>
    <n v="870912"/>
    <n v="12"/>
    <n v="104509.44"/>
    <n v="766402.56000000006"/>
    <n v="870912"/>
  </r>
  <r>
    <x v="6"/>
    <n v="7"/>
    <n v="1045094.4"/>
    <n v="14"/>
    <n v="146313.21600000001"/>
    <n v="898781.18400000001"/>
    <n v="1045094.4"/>
  </r>
  <r>
    <x v="7"/>
    <n v="8"/>
    <n v="1254113.28"/>
    <n v="16"/>
    <n v="200658.12480000002"/>
    <n v="1053455.1551999999"/>
    <n v="1254113.28"/>
  </r>
  <r>
    <x v="8"/>
    <n v="9"/>
    <n v="1504935.936"/>
    <n v="18"/>
    <n v="270888.46847999998"/>
    <n v="1234047.4675199999"/>
    <n v="1504935.936"/>
  </r>
  <r>
    <x v="9"/>
    <n v="10"/>
    <n v="1805923.1232"/>
    <n v="20"/>
    <n v="361184.62464000005"/>
    <n v="1444738.49856"/>
    <n v="1805923.1232"/>
  </r>
  <r>
    <x v="10"/>
    <n v="11"/>
    <n v="2167107.7478400003"/>
    <n v="22"/>
    <n v="476763.70452480006"/>
    <n v="1690344.0433152001"/>
    <n v="2167107.7478400003"/>
  </r>
  <r>
    <x v="11"/>
    <n v="12"/>
    <n v="2383818.5226240004"/>
    <n v="24"/>
    <n v="572116.44542976003"/>
    <n v="1811702.0771942404"/>
    <n v="2383818.5226240004"/>
  </r>
  <r>
    <x v="12"/>
    <n v="13"/>
    <n v="2622200.3748864005"/>
    <n v="26"/>
    <n v="681772.09747046418"/>
    <n v="1940428.2774159363"/>
    <n v="2622200.3748864005"/>
  </r>
  <r>
    <x v="13"/>
    <n v="14"/>
    <n v="2884420.4123750404"/>
    <n v="28"/>
    <n v="807637.71546501142"/>
    <n v="2076782.6969100288"/>
    <n v="2884420.4123750404"/>
  </r>
  <r>
    <x v="14"/>
    <n v="15"/>
    <n v="3172862.4536125446"/>
    <n v="30"/>
    <n v="951858.7360837633"/>
    <n v="2221003.7175287814"/>
    <n v="3172862.4536125446"/>
  </r>
  <r>
    <x v="15"/>
    <n v="16"/>
    <n v="3490148.6989737991"/>
    <n v="32"/>
    <n v="1116847.5836716157"/>
    <n v="2373301.1153021837"/>
    <n v="3490148.6989737991"/>
  </r>
  <r>
    <x v="16"/>
    <n v="17"/>
    <n v="3839163.5688711791"/>
    <n v="34"/>
    <n v="1305315.613416201"/>
    <n v="2533847.9554549782"/>
    <n v="3839163.5688711791"/>
  </r>
  <r>
    <x v="17"/>
    <n v="18"/>
    <n v="4223079.9257582966"/>
    <n v="36"/>
    <n v="1520308.7732729868"/>
    <n v="2702771.1524853101"/>
    <n v="4223079.9257582966"/>
  </r>
  <r>
    <x v="18"/>
    <n v="19"/>
    <n v="4645387.9183341265"/>
    <n v="38"/>
    <n v="1765247.4089669681"/>
    <n v="2880140.5093671586"/>
    <n v="4645387.9183341265"/>
  </r>
  <r>
    <x v="19"/>
    <n v="20"/>
    <n v="5109926.7101675393"/>
    <n v="40"/>
    <n v="2043970.6840670158"/>
    <n v="3065956.0261005238"/>
    <n v="5109926.7101675393"/>
  </r>
  <r>
    <x v="20"/>
    <n v="21"/>
    <n v="5620919.381184293"/>
    <n v="42"/>
    <n v="2360786.140097403"/>
    <n v="3260133.24108689"/>
    <n v="5620919.381184293"/>
  </r>
  <r>
    <x v="21"/>
    <n v="22"/>
    <n v="6183011.3193027219"/>
    <n v="44"/>
    <n v="2720524.9804931977"/>
    <n v="3462486.3388095242"/>
    <n v="6183011.3193027219"/>
  </r>
  <r>
    <x v="22"/>
    <n v="23"/>
    <n v="6801312.451232994"/>
    <n v="46"/>
    <n v="3128603.7275671773"/>
    <n v="3672708.7236658167"/>
    <n v="6801312.451232994"/>
  </r>
  <r>
    <x v="23"/>
    <n v="24"/>
    <n v="7481443.6963562937"/>
    <n v="48"/>
    <n v="3591092.9742510207"/>
    <n v="3890350.722105273"/>
    <n v="7481443.6963562937"/>
  </r>
  <r>
    <x v="24"/>
    <n v="25"/>
    <n v="8229588.0659919232"/>
    <n v="50"/>
    <n v="4114794.0329959616"/>
    <n v="4114794.0329959616"/>
    <n v="8229588.0659919232"/>
  </r>
  <r>
    <x v="25"/>
    <n v="26"/>
    <n v="9052546.8725911155"/>
    <n v="52"/>
    <n v="4707324.3737473805"/>
    <n v="4345222.4988437351"/>
    <n v="9052546.8725911155"/>
  </r>
  <r>
    <x v="26"/>
    <n v="27"/>
    <n v="9957801.5598502271"/>
    <n v="54"/>
    <n v="5377212.8423191234"/>
    <n v="4580588.7175311036"/>
    <n v="9957801.5598502271"/>
  </r>
  <r>
    <x v="27"/>
    <n v="28"/>
    <n v="10953581.715835249"/>
    <n v="56"/>
    <n v="6134005.76086774"/>
    <n v="4819575.954967509"/>
    <n v="10953581.715835249"/>
  </r>
  <r>
    <x v="28"/>
    <n v="29"/>
    <n v="12048939.887418773"/>
    <n v="58"/>
    <n v="6988385.1347028883"/>
    <n v="5060554.7527158847"/>
    <n v="12048939.887418773"/>
  </r>
  <r>
    <x v="29"/>
    <n v="30"/>
    <n v="13253833.87616065"/>
    <n v="60"/>
    <n v="7952300.3256963892"/>
    <n v="5301533.5504642604"/>
    <n v="13253833.87616065"/>
  </r>
  <r>
    <x v="30"/>
    <m/>
    <n v="77939929.986711144"/>
    <s v="-"/>
    <n v="28416194.491693348"/>
    <n v="49523735.495017819"/>
    <n v="77939929.98671117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D6BEAD-6B69-4649-8F31-C074B4D616E7}" name="PivotTable1" cacheId="2527"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J3:K5" firstHeaderRow="1" firstDataRow="1" firstDataCol="1"/>
  <pivotFields count="7">
    <pivotField multipleItemSelectionAllowed="1" showAll="0">
      <items count="32">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t="default"/>
      </items>
    </pivotField>
    <pivotField showAll="0"/>
    <pivotField numFmtId="165" showAll="0"/>
    <pivotField showAll="0"/>
    <pivotField dataField="1" numFmtId="165" showAll="0"/>
    <pivotField dataField="1" numFmtId="165" showAll="0"/>
    <pivotField numFmtId="165" showAll="0"/>
  </pivotFields>
  <rowFields count="1">
    <field x="-2"/>
  </rowFields>
  <rowItems count="2">
    <i>
      <x/>
    </i>
    <i i="1">
      <x v="1"/>
    </i>
  </rowItems>
  <colItems count="1">
    <i/>
  </colItems>
  <dataFields count="2">
    <dataField name="Sum of Tonnage from Recycling" fld="4" baseField="0" baseItem="0"/>
    <dataField name="Sum of Tonnage from Mining" fld="5" baseField="0" baseItem="0"/>
  </dataFields>
  <formats count="1">
    <format dxfId="0">
      <pivotArea outline="0" collapsedLevelsAreSubtotals="1" fieldPosition="0"/>
    </format>
  </format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1">
          <reference field="4294967294" count="1" selected="0">
            <x v="1"/>
          </reference>
        </references>
      </pivotArea>
    </chartFormat>
    <chartFormat chart="0" format="3">
      <pivotArea type="data" outline="0" fieldPosition="0">
        <references count="1">
          <reference field="4294967294" count="1" selected="0">
            <x v="0"/>
          </reference>
        </references>
      </pivotArea>
    </chartFormat>
    <chartFormat chart="1" format="4" series="1">
      <pivotArea type="data" outline="0" fieldPosition="0">
        <references count="1">
          <reference field="4294967294" count="1" selected="0">
            <x v="0"/>
          </reference>
        </references>
      </pivotArea>
    </chartFormat>
    <chartFormat chart="1" format="5">
      <pivotArea type="data" outline="0" fieldPosition="0">
        <references count="1">
          <reference field="4294967294" count="1" selected="0">
            <x v="0"/>
          </reference>
        </references>
      </pivotArea>
    </chartFormat>
    <chartFormat chart="1" format="6">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23D4B4-426F-4F51-9B1F-411089F726DE}" name="PivotTable1" cacheId="2526"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J3:K5" firstHeaderRow="1" firstDataRow="1" firstDataCol="1"/>
  <pivotFields count="7">
    <pivotField multipleItemSelectionAllowed="1" showAll="0">
      <items count="32">
        <item h="1" x="0"/>
        <item h="1" x="1"/>
        <item h="1" x="2"/>
        <item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t="default"/>
      </items>
    </pivotField>
    <pivotField showAll="0"/>
    <pivotField numFmtId="165" showAll="0"/>
    <pivotField showAll="0"/>
    <pivotField dataField="1" numFmtId="165" showAll="0"/>
    <pivotField dataField="1" numFmtId="165" showAll="0"/>
    <pivotField numFmtId="165" showAll="0"/>
  </pivotFields>
  <rowFields count="1">
    <field x="-2"/>
  </rowFields>
  <rowItems count="2">
    <i>
      <x/>
    </i>
    <i i="1">
      <x v="1"/>
    </i>
  </rowItems>
  <colItems count="1">
    <i/>
  </colItems>
  <dataFields count="2">
    <dataField name="Sum of Tonnage from Recycling" fld="4" baseField="0" baseItem="0"/>
    <dataField name="Sum of Tonnage from Mining" fld="5"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1">
          <reference field="4294967294" count="1" selected="0">
            <x v="1"/>
          </reference>
        </references>
      </pivotArea>
    </chartFormat>
    <chartFormat chart="0" format="3">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367C6DCB-84A7-49C9-919A-98A091564AFE}" sourceName="Year">
  <pivotTables>
    <pivotTable tabId="3" name="PivotTable1"/>
  </pivotTables>
  <data>
    <tabular pivotCacheId="2055618653">
      <items count="31">
        <i x="0" s="1"/>
        <i x="1"/>
        <i x="2"/>
        <i x="3"/>
        <i x="4"/>
        <i x="5"/>
        <i x="6"/>
        <i x="7"/>
        <i x="8"/>
        <i x="9"/>
        <i x="10"/>
        <i x="11"/>
        <i x="12"/>
        <i x="13"/>
        <i x="14"/>
        <i x="15"/>
        <i x="16"/>
        <i x="17"/>
        <i x="18"/>
        <i x="19"/>
        <i x="20"/>
        <i x="21"/>
        <i x="22"/>
        <i x="23"/>
        <i x="24"/>
        <i x="25"/>
        <i x="26"/>
        <i x="27"/>
        <i x="28"/>
        <i x="29"/>
        <i x="30"/>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1C9BC3C5-BBD7-460D-9490-BCD12394EAD0}" sourceName="Year">
  <pivotTables>
    <pivotTable tabId="1" name="PivotTable1"/>
  </pivotTables>
  <data>
    <tabular pivotCacheId="934883983">
      <items count="31">
        <i x="0"/>
        <i x="1"/>
        <i x="2"/>
        <i x="3" s="1"/>
        <i x="4"/>
        <i x="5"/>
        <i x="6"/>
        <i x="7"/>
        <i x="8"/>
        <i x="9"/>
        <i x="10"/>
        <i x="11"/>
        <i x="12"/>
        <i x="13"/>
        <i x="14"/>
        <i x="15"/>
        <i x="16"/>
        <i x="17"/>
        <i x="18"/>
        <i x="19"/>
        <i x="20"/>
        <i x="21"/>
        <i x="22"/>
        <i x="23"/>
        <i x="24"/>
        <i x="25"/>
        <i x="26"/>
        <i x="27"/>
        <i x="28"/>
        <i x="29"/>
        <i x="3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6E50AB83-BC10-40A4-AF5C-472207EA746E}" cache="Slicer_Year" caption="Yea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43D754CB-8142-4242-8F46-8E2E1BECD4E7}" cache="Slicer_Year1" caption="Yea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B1932-11FE-4E62-BEF8-822D7F3AD49A}">
  <dimension ref="A1:K32"/>
  <sheetViews>
    <sheetView workbookViewId="0">
      <pane xSplit="2" ySplit="1" topLeftCell="E2" activePane="bottomRight" state="frozen"/>
      <selection pane="bottomRight" activeCell="N32" sqref="N32"/>
      <selection pane="bottomLeft" activeCell="A2" sqref="A2"/>
      <selection pane="topRight" activeCell="B1" sqref="B1"/>
    </sheetView>
  </sheetViews>
  <sheetFormatPr defaultRowHeight="15"/>
  <cols>
    <col min="3" max="3" width="17.42578125" bestFit="1" customWidth="1"/>
    <col min="4" max="4" width="17.42578125" customWidth="1"/>
    <col min="5" max="5" width="22.42578125" bestFit="1" customWidth="1"/>
    <col min="6" max="6" width="20.28515625" bestFit="1" customWidth="1"/>
    <col min="7" max="7" width="13.5703125" bestFit="1" customWidth="1"/>
    <col min="10" max="10" width="29.140625" bestFit="1" customWidth="1"/>
    <col min="11" max="11" width="7.5703125" bestFit="1" customWidth="1"/>
  </cols>
  <sheetData>
    <row r="1" spans="1:11">
      <c r="A1" s="1" t="s">
        <v>0</v>
      </c>
      <c r="B1" s="1" t="s">
        <v>1</v>
      </c>
      <c r="C1" s="1" t="s">
        <v>2</v>
      </c>
      <c r="D1" s="1" t="s">
        <v>3</v>
      </c>
      <c r="E1" s="1" t="s">
        <v>4</v>
      </c>
      <c r="F1" s="1" t="s">
        <v>5</v>
      </c>
      <c r="G1" s="1" t="s">
        <v>6</v>
      </c>
    </row>
    <row r="2" spans="1:11">
      <c r="A2" s="2">
        <v>2021</v>
      </c>
      <c r="B2" s="2">
        <v>1</v>
      </c>
      <c r="C2" s="3">
        <v>350000</v>
      </c>
      <c r="D2" s="3">
        <v>2</v>
      </c>
      <c r="E2" s="4">
        <f>C2*D2%</f>
        <v>7000</v>
      </c>
      <c r="F2" s="4">
        <f>C2-E2</f>
        <v>343000</v>
      </c>
      <c r="G2" s="4">
        <f>F2+E2</f>
        <v>350000</v>
      </c>
    </row>
    <row r="3" spans="1:11">
      <c r="A3" s="2">
        <v>2022</v>
      </c>
      <c r="B3" s="2">
        <v>2</v>
      </c>
      <c r="C3" s="3">
        <f>C2+(C2*20%)</f>
        <v>420000</v>
      </c>
      <c r="D3" s="3">
        <v>4</v>
      </c>
      <c r="E3" s="4">
        <f t="shared" ref="E3:E31" si="0">C3*D3%</f>
        <v>16800</v>
      </c>
      <c r="F3" s="4">
        <f t="shared" ref="F3:F31" si="1">C3-E3</f>
        <v>403200</v>
      </c>
      <c r="G3" s="4">
        <f t="shared" ref="G3:G31" si="2">F3+E3</f>
        <v>420000</v>
      </c>
      <c r="J3" s="7" t="s">
        <v>7</v>
      </c>
    </row>
    <row r="4" spans="1:11">
      <c r="A4" s="2">
        <v>2023</v>
      </c>
      <c r="B4" s="2">
        <v>3</v>
      </c>
      <c r="C4" s="3">
        <f t="shared" ref="C4:C12" si="3">C3+(C3*20%)</f>
        <v>504000</v>
      </c>
      <c r="D4" s="3">
        <v>6</v>
      </c>
      <c r="E4" s="4">
        <f t="shared" si="0"/>
        <v>30240</v>
      </c>
      <c r="F4" s="4">
        <f t="shared" si="1"/>
        <v>473760</v>
      </c>
      <c r="G4" s="4">
        <f t="shared" si="2"/>
        <v>504000</v>
      </c>
      <c r="J4" s="8" t="s">
        <v>8</v>
      </c>
      <c r="K4" s="9">
        <v>7000</v>
      </c>
    </row>
    <row r="5" spans="1:11">
      <c r="A5" s="2">
        <v>2024</v>
      </c>
      <c r="B5" s="2">
        <v>4</v>
      </c>
      <c r="C5" s="3">
        <f t="shared" si="3"/>
        <v>604800</v>
      </c>
      <c r="D5" s="3">
        <v>8</v>
      </c>
      <c r="E5" s="4">
        <f t="shared" si="0"/>
        <v>48384</v>
      </c>
      <c r="F5" s="4">
        <f t="shared" si="1"/>
        <v>556416</v>
      </c>
      <c r="G5" s="4">
        <f t="shared" si="2"/>
        <v>604800</v>
      </c>
      <c r="J5" s="8" t="s">
        <v>9</v>
      </c>
      <c r="K5" s="9">
        <v>343000</v>
      </c>
    </row>
    <row r="6" spans="1:11">
      <c r="A6" s="2">
        <v>2025</v>
      </c>
      <c r="B6" s="2">
        <v>5</v>
      </c>
      <c r="C6" s="3">
        <f t="shared" si="3"/>
        <v>725760</v>
      </c>
      <c r="D6" s="3">
        <v>10</v>
      </c>
      <c r="E6" s="4">
        <f t="shared" si="0"/>
        <v>72576</v>
      </c>
      <c r="F6" s="4">
        <f t="shared" si="1"/>
        <v>653184</v>
      </c>
      <c r="G6" s="4">
        <f t="shared" si="2"/>
        <v>725760</v>
      </c>
    </row>
    <row r="7" spans="1:11">
      <c r="A7" s="2">
        <v>2026</v>
      </c>
      <c r="B7" s="2">
        <v>6</v>
      </c>
      <c r="C7" s="3">
        <f t="shared" si="3"/>
        <v>870912</v>
      </c>
      <c r="D7" s="3">
        <v>12</v>
      </c>
      <c r="E7" s="4">
        <f t="shared" si="0"/>
        <v>104509.44</v>
      </c>
      <c r="F7" s="4">
        <f t="shared" si="1"/>
        <v>766402.56000000006</v>
      </c>
      <c r="G7" s="4">
        <f t="shared" si="2"/>
        <v>870912</v>
      </c>
    </row>
    <row r="8" spans="1:11">
      <c r="A8" s="2">
        <v>2027</v>
      </c>
      <c r="B8" s="2">
        <v>7</v>
      </c>
      <c r="C8" s="3">
        <f t="shared" si="3"/>
        <v>1045094.4</v>
      </c>
      <c r="D8" s="3">
        <v>14</v>
      </c>
      <c r="E8" s="4">
        <f t="shared" si="0"/>
        <v>146313.21600000001</v>
      </c>
      <c r="F8" s="4">
        <f t="shared" si="1"/>
        <v>898781.18400000001</v>
      </c>
      <c r="G8" s="4">
        <f t="shared" si="2"/>
        <v>1045094.4</v>
      </c>
    </row>
    <row r="9" spans="1:11">
      <c r="A9" s="2">
        <v>2028</v>
      </c>
      <c r="B9" s="2">
        <v>8</v>
      </c>
      <c r="C9" s="3">
        <f t="shared" si="3"/>
        <v>1254113.28</v>
      </c>
      <c r="D9" s="3">
        <v>16</v>
      </c>
      <c r="E9" s="4">
        <f t="shared" si="0"/>
        <v>200658.12480000002</v>
      </c>
      <c r="F9" s="4">
        <f t="shared" si="1"/>
        <v>1053455.1551999999</v>
      </c>
      <c r="G9" s="4">
        <f t="shared" si="2"/>
        <v>1254113.28</v>
      </c>
    </row>
    <row r="10" spans="1:11">
      <c r="A10" s="2">
        <v>2029</v>
      </c>
      <c r="B10" s="2">
        <v>9</v>
      </c>
      <c r="C10" s="3">
        <f t="shared" si="3"/>
        <v>1504935.936</v>
      </c>
      <c r="D10" s="3">
        <v>18</v>
      </c>
      <c r="E10" s="4">
        <f t="shared" si="0"/>
        <v>270888.46847999998</v>
      </c>
      <c r="F10" s="4">
        <f t="shared" si="1"/>
        <v>1234047.4675199999</v>
      </c>
      <c r="G10" s="4">
        <f t="shared" si="2"/>
        <v>1504935.936</v>
      </c>
    </row>
    <row r="11" spans="1:11">
      <c r="A11" s="2">
        <v>2030</v>
      </c>
      <c r="B11" s="2">
        <v>10</v>
      </c>
      <c r="C11" s="3">
        <f t="shared" si="3"/>
        <v>1805923.1232</v>
      </c>
      <c r="D11" s="3">
        <v>20</v>
      </c>
      <c r="E11" s="4">
        <f t="shared" si="0"/>
        <v>361184.62464000005</v>
      </c>
      <c r="F11" s="4">
        <f t="shared" si="1"/>
        <v>1444738.49856</v>
      </c>
      <c r="G11" s="4">
        <f t="shared" si="2"/>
        <v>1805923.1232</v>
      </c>
    </row>
    <row r="12" spans="1:11">
      <c r="A12" s="2">
        <v>2031</v>
      </c>
      <c r="B12" s="2">
        <v>11</v>
      </c>
      <c r="C12" s="3">
        <f t="shared" si="3"/>
        <v>2167107.7478400003</v>
      </c>
      <c r="D12" s="3">
        <v>22</v>
      </c>
      <c r="E12" s="4">
        <f t="shared" si="0"/>
        <v>476763.70452480006</v>
      </c>
      <c r="F12" s="4">
        <f t="shared" si="1"/>
        <v>1690344.0433152001</v>
      </c>
      <c r="G12" s="4">
        <f t="shared" si="2"/>
        <v>2167107.7478400003</v>
      </c>
    </row>
    <row r="13" spans="1:11">
      <c r="A13" s="2">
        <v>2032</v>
      </c>
      <c r="B13" s="2">
        <v>12</v>
      </c>
      <c r="C13" s="3">
        <f>C12+(C12*10%)</f>
        <v>2383818.5226240004</v>
      </c>
      <c r="D13" s="3">
        <v>24</v>
      </c>
      <c r="E13" s="4">
        <f t="shared" si="0"/>
        <v>572116.44542976003</v>
      </c>
      <c r="F13" s="4">
        <f t="shared" si="1"/>
        <v>1811702.0771942404</v>
      </c>
      <c r="G13" s="4">
        <f t="shared" si="2"/>
        <v>2383818.5226240004</v>
      </c>
    </row>
    <row r="14" spans="1:11">
      <c r="A14" s="2">
        <v>2033</v>
      </c>
      <c r="B14" s="2">
        <v>13</v>
      </c>
      <c r="C14" s="3">
        <f t="shared" ref="C14:C31" si="4">C13+(C13*10%)</f>
        <v>2622200.3748864005</v>
      </c>
      <c r="D14" s="3">
        <v>26</v>
      </c>
      <c r="E14" s="4">
        <f t="shared" si="0"/>
        <v>681772.09747046418</v>
      </c>
      <c r="F14" s="4">
        <f t="shared" si="1"/>
        <v>1940428.2774159363</v>
      </c>
      <c r="G14" s="4">
        <f t="shared" si="2"/>
        <v>2622200.3748864005</v>
      </c>
    </row>
    <row r="15" spans="1:11">
      <c r="A15" s="2">
        <v>2034</v>
      </c>
      <c r="B15" s="2">
        <v>14</v>
      </c>
      <c r="C15" s="3">
        <f>C14+(C14*10%)</f>
        <v>2884420.4123750404</v>
      </c>
      <c r="D15" s="3">
        <v>28</v>
      </c>
      <c r="E15" s="4">
        <f t="shared" si="0"/>
        <v>807637.71546501142</v>
      </c>
      <c r="F15" s="4">
        <f t="shared" si="1"/>
        <v>2076782.6969100288</v>
      </c>
      <c r="G15" s="4">
        <f t="shared" si="2"/>
        <v>2884420.4123750404</v>
      </c>
    </row>
    <row r="16" spans="1:11">
      <c r="A16" s="2">
        <v>2035</v>
      </c>
      <c r="B16" s="2">
        <v>15</v>
      </c>
      <c r="C16" s="3">
        <f t="shared" si="4"/>
        <v>3172862.4536125446</v>
      </c>
      <c r="D16" s="3">
        <v>30</v>
      </c>
      <c r="E16" s="4">
        <f t="shared" si="0"/>
        <v>951858.7360837633</v>
      </c>
      <c r="F16" s="4">
        <f t="shared" si="1"/>
        <v>2221003.7175287814</v>
      </c>
      <c r="G16" s="4">
        <f t="shared" si="2"/>
        <v>3172862.4536125446</v>
      </c>
    </row>
    <row r="17" spans="1:7">
      <c r="A17" s="2">
        <v>2036</v>
      </c>
      <c r="B17" s="2">
        <v>16</v>
      </c>
      <c r="C17" s="3">
        <f t="shared" si="4"/>
        <v>3490148.6989737991</v>
      </c>
      <c r="D17" s="3">
        <v>32</v>
      </c>
      <c r="E17" s="4">
        <f t="shared" si="0"/>
        <v>1116847.5836716157</v>
      </c>
      <c r="F17" s="4">
        <f t="shared" si="1"/>
        <v>2373301.1153021837</v>
      </c>
      <c r="G17" s="4">
        <f t="shared" si="2"/>
        <v>3490148.6989737991</v>
      </c>
    </row>
    <row r="18" spans="1:7">
      <c r="A18" s="2">
        <v>2037</v>
      </c>
      <c r="B18" s="2">
        <v>17</v>
      </c>
      <c r="C18" s="3">
        <f t="shared" si="4"/>
        <v>3839163.5688711791</v>
      </c>
      <c r="D18" s="3">
        <v>34</v>
      </c>
      <c r="E18" s="4">
        <f t="shared" si="0"/>
        <v>1305315.613416201</v>
      </c>
      <c r="F18" s="4">
        <f t="shared" si="1"/>
        <v>2533847.9554549782</v>
      </c>
      <c r="G18" s="4">
        <f t="shared" si="2"/>
        <v>3839163.5688711791</v>
      </c>
    </row>
    <row r="19" spans="1:7">
      <c r="A19" s="2">
        <v>2038</v>
      </c>
      <c r="B19" s="2">
        <v>18</v>
      </c>
      <c r="C19" s="3">
        <f t="shared" si="4"/>
        <v>4223079.9257582966</v>
      </c>
      <c r="D19" s="3">
        <v>36</v>
      </c>
      <c r="E19" s="4">
        <f t="shared" si="0"/>
        <v>1520308.7732729868</v>
      </c>
      <c r="F19" s="4">
        <f t="shared" si="1"/>
        <v>2702771.1524853101</v>
      </c>
      <c r="G19" s="4">
        <f t="shared" si="2"/>
        <v>4223079.9257582966</v>
      </c>
    </row>
    <row r="20" spans="1:7">
      <c r="A20" s="2">
        <v>2039</v>
      </c>
      <c r="B20" s="2">
        <v>19</v>
      </c>
      <c r="C20" s="3">
        <f t="shared" si="4"/>
        <v>4645387.9183341265</v>
      </c>
      <c r="D20" s="3">
        <v>38</v>
      </c>
      <c r="E20" s="4">
        <f t="shared" si="0"/>
        <v>1765247.4089669681</v>
      </c>
      <c r="F20" s="4">
        <f t="shared" si="1"/>
        <v>2880140.5093671586</v>
      </c>
      <c r="G20" s="4">
        <f t="shared" si="2"/>
        <v>4645387.9183341265</v>
      </c>
    </row>
    <row r="21" spans="1:7">
      <c r="A21" s="2">
        <v>2040</v>
      </c>
      <c r="B21" s="2">
        <v>20</v>
      </c>
      <c r="C21" s="3">
        <f t="shared" si="4"/>
        <v>5109926.7101675393</v>
      </c>
      <c r="D21" s="3">
        <v>40</v>
      </c>
      <c r="E21" s="4">
        <f t="shared" si="0"/>
        <v>2043970.6840670158</v>
      </c>
      <c r="F21" s="4">
        <f t="shared" si="1"/>
        <v>3065956.0261005238</v>
      </c>
      <c r="G21" s="4">
        <f t="shared" si="2"/>
        <v>5109926.7101675393</v>
      </c>
    </row>
    <row r="22" spans="1:7">
      <c r="A22" s="2">
        <v>2041</v>
      </c>
      <c r="B22" s="2">
        <v>21</v>
      </c>
      <c r="C22" s="3">
        <f t="shared" si="4"/>
        <v>5620919.381184293</v>
      </c>
      <c r="D22" s="3">
        <v>42</v>
      </c>
      <c r="E22" s="4">
        <f t="shared" si="0"/>
        <v>2360786.140097403</v>
      </c>
      <c r="F22" s="4">
        <f t="shared" si="1"/>
        <v>3260133.24108689</v>
      </c>
      <c r="G22" s="4">
        <f t="shared" si="2"/>
        <v>5620919.381184293</v>
      </c>
    </row>
    <row r="23" spans="1:7">
      <c r="A23" s="2">
        <v>2042</v>
      </c>
      <c r="B23" s="2">
        <v>22</v>
      </c>
      <c r="C23" s="3">
        <f t="shared" si="4"/>
        <v>6183011.3193027219</v>
      </c>
      <c r="D23" s="3">
        <v>44</v>
      </c>
      <c r="E23" s="4">
        <f t="shared" si="0"/>
        <v>2720524.9804931977</v>
      </c>
      <c r="F23" s="4">
        <f t="shared" si="1"/>
        <v>3462486.3388095242</v>
      </c>
      <c r="G23" s="4">
        <f t="shared" si="2"/>
        <v>6183011.3193027219</v>
      </c>
    </row>
    <row r="24" spans="1:7">
      <c r="A24" s="2">
        <v>2043</v>
      </c>
      <c r="B24" s="2">
        <v>23</v>
      </c>
      <c r="C24" s="3">
        <f t="shared" si="4"/>
        <v>6801312.451232994</v>
      </c>
      <c r="D24" s="3">
        <v>46</v>
      </c>
      <c r="E24" s="4">
        <f t="shared" si="0"/>
        <v>3128603.7275671773</v>
      </c>
      <c r="F24" s="4">
        <f t="shared" si="1"/>
        <v>3672708.7236658167</v>
      </c>
      <c r="G24" s="4">
        <f t="shared" si="2"/>
        <v>6801312.451232994</v>
      </c>
    </row>
    <row r="25" spans="1:7">
      <c r="A25" s="2">
        <v>2044</v>
      </c>
      <c r="B25" s="2">
        <v>24</v>
      </c>
      <c r="C25" s="3">
        <f t="shared" si="4"/>
        <v>7481443.6963562937</v>
      </c>
      <c r="D25" s="3">
        <v>48</v>
      </c>
      <c r="E25" s="4">
        <f t="shared" si="0"/>
        <v>3591092.9742510207</v>
      </c>
      <c r="F25" s="4">
        <f t="shared" si="1"/>
        <v>3890350.722105273</v>
      </c>
      <c r="G25" s="4">
        <f t="shared" si="2"/>
        <v>7481443.6963562937</v>
      </c>
    </row>
    <row r="26" spans="1:7">
      <c r="A26" s="2">
        <v>2045</v>
      </c>
      <c r="B26" s="2">
        <v>25</v>
      </c>
      <c r="C26" s="3">
        <f t="shared" si="4"/>
        <v>8229588.0659919232</v>
      </c>
      <c r="D26" s="3">
        <v>50</v>
      </c>
      <c r="E26" s="4">
        <f t="shared" si="0"/>
        <v>4114794.0329959616</v>
      </c>
      <c r="F26" s="4">
        <f t="shared" si="1"/>
        <v>4114794.0329959616</v>
      </c>
      <c r="G26" s="4">
        <f t="shared" si="2"/>
        <v>8229588.0659919232</v>
      </c>
    </row>
    <row r="27" spans="1:7">
      <c r="A27" s="2">
        <v>2046</v>
      </c>
      <c r="B27" s="2">
        <v>26</v>
      </c>
      <c r="C27" s="3">
        <f t="shared" si="4"/>
        <v>9052546.8725911155</v>
      </c>
      <c r="D27" s="3">
        <v>52</v>
      </c>
      <c r="E27" s="4">
        <f t="shared" si="0"/>
        <v>4707324.3737473805</v>
      </c>
      <c r="F27" s="4">
        <f t="shared" si="1"/>
        <v>4345222.4988437351</v>
      </c>
      <c r="G27" s="4">
        <f t="shared" si="2"/>
        <v>9052546.8725911155</v>
      </c>
    </row>
    <row r="28" spans="1:7">
      <c r="A28" s="2">
        <v>2047</v>
      </c>
      <c r="B28" s="2">
        <v>27</v>
      </c>
      <c r="C28" s="3">
        <f t="shared" si="4"/>
        <v>9957801.5598502271</v>
      </c>
      <c r="D28" s="3">
        <v>54</v>
      </c>
      <c r="E28" s="4">
        <f t="shared" si="0"/>
        <v>5377212.8423191234</v>
      </c>
      <c r="F28" s="4">
        <f t="shared" si="1"/>
        <v>4580588.7175311036</v>
      </c>
      <c r="G28" s="4">
        <f t="shared" si="2"/>
        <v>9957801.5598502271</v>
      </c>
    </row>
    <row r="29" spans="1:7">
      <c r="A29" s="2">
        <v>2048</v>
      </c>
      <c r="B29" s="2">
        <v>28</v>
      </c>
      <c r="C29" s="3">
        <f t="shared" si="4"/>
        <v>10953581.715835249</v>
      </c>
      <c r="D29" s="3">
        <v>56</v>
      </c>
      <c r="E29" s="4">
        <f t="shared" si="0"/>
        <v>6134005.76086774</v>
      </c>
      <c r="F29" s="4">
        <f t="shared" si="1"/>
        <v>4819575.954967509</v>
      </c>
      <c r="G29" s="4">
        <f t="shared" si="2"/>
        <v>10953581.715835249</v>
      </c>
    </row>
    <row r="30" spans="1:7">
      <c r="A30" s="2">
        <v>2049</v>
      </c>
      <c r="B30" s="2">
        <v>29</v>
      </c>
      <c r="C30" s="3">
        <f t="shared" si="4"/>
        <v>12048939.887418773</v>
      </c>
      <c r="D30" s="3">
        <v>58</v>
      </c>
      <c r="E30" s="4">
        <f t="shared" si="0"/>
        <v>6988385.1347028883</v>
      </c>
      <c r="F30" s="4">
        <f t="shared" si="1"/>
        <v>5060554.7527158847</v>
      </c>
      <c r="G30" s="4">
        <f t="shared" si="2"/>
        <v>12048939.887418773</v>
      </c>
    </row>
    <row r="31" spans="1:7">
      <c r="A31" s="2">
        <v>2050</v>
      </c>
      <c r="B31" s="2">
        <v>30</v>
      </c>
      <c r="C31" s="3">
        <f t="shared" si="4"/>
        <v>13253833.87616065</v>
      </c>
      <c r="D31" s="3">
        <v>60</v>
      </c>
      <c r="E31" s="4">
        <f t="shared" si="0"/>
        <v>7952300.3256963892</v>
      </c>
      <c r="F31" s="4">
        <f t="shared" si="1"/>
        <v>5301533.5504642604</v>
      </c>
      <c r="G31" s="4">
        <f t="shared" si="2"/>
        <v>13253833.87616065</v>
      </c>
    </row>
    <row r="32" spans="1:7">
      <c r="A32" s="10" t="s">
        <v>10</v>
      </c>
      <c r="B32" s="11"/>
      <c r="C32" s="5">
        <f>SUM(C2:C26)</f>
        <v>77939929.986711144</v>
      </c>
      <c r="D32" s="5" t="s">
        <v>11</v>
      </c>
      <c r="E32" s="5">
        <f>SUM(E2:E26)</f>
        <v>28416194.491693348</v>
      </c>
      <c r="F32" s="5">
        <f>SUM(F2:F26)</f>
        <v>49523735.495017819</v>
      </c>
      <c r="G32" s="6">
        <f>F32+E32</f>
        <v>77939929.986711174</v>
      </c>
    </row>
  </sheetData>
  <mergeCells count="1">
    <mergeCell ref="A32:B32"/>
  </mergeCells>
  <pageMargins left="0.7" right="0.7" top="0.75" bottom="0.75" header="0.3" footer="0.3"/>
  <pageSetup paperSize="9" orientation="portrait" horizontalDpi="200" verticalDpi="200" r:id="rId2"/>
  <drawing r:id="rId3"/>
  <legacy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5F5D-AC36-43FA-AD8C-1A6E7B147737}">
  <dimension ref="A1:K32"/>
  <sheetViews>
    <sheetView tabSelected="1" workbookViewId="0">
      <pane xSplit="2" ySplit="1" topLeftCell="E15" activePane="bottomRight" state="frozen"/>
      <selection pane="bottomRight" activeCell="E5" sqref="E5"/>
      <selection pane="bottomLeft" activeCell="A2" sqref="A2"/>
      <selection pane="topRight" activeCell="B1" sqref="B1"/>
    </sheetView>
  </sheetViews>
  <sheetFormatPr defaultRowHeight="15"/>
  <cols>
    <col min="3" max="3" width="17.42578125" bestFit="1" customWidth="1"/>
    <col min="4" max="4" width="17.42578125" customWidth="1"/>
    <col min="5" max="5" width="22.42578125" bestFit="1" customWidth="1"/>
    <col min="6" max="6" width="20.28515625" bestFit="1" customWidth="1"/>
    <col min="7" max="7" width="13.5703125" bestFit="1" customWidth="1"/>
    <col min="10" max="10" width="29.140625" bestFit="1" customWidth="1"/>
    <col min="11" max="11" width="9" bestFit="1" customWidth="1"/>
  </cols>
  <sheetData>
    <row r="1" spans="1:11">
      <c r="A1" s="1" t="s">
        <v>0</v>
      </c>
      <c r="B1" s="1" t="s">
        <v>1</v>
      </c>
      <c r="C1" s="1" t="s">
        <v>12</v>
      </c>
      <c r="D1" s="1" t="s">
        <v>3</v>
      </c>
      <c r="E1" s="1" t="s">
        <v>4</v>
      </c>
      <c r="F1" s="1" t="s">
        <v>5</v>
      </c>
      <c r="G1" s="1" t="s">
        <v>6</v>
      </c>
    </row>
    <row r="2" spans="1:11">
      <c r="A2" s="2">
        <v>2021</v>
      </c>
      <c r="B2" s="2">
        <v>1</v>
      </c>
      <c r="C2" s="3">
        <v>18000000</v>
      </c>
      <c r="D2" s="3">
        <v>50</v>
      </c>
      <c r="E2" s="4">
        <f>C2*D2%</f>
        <v>9000000</v>
      </c>
      <c r="F2" s="4">
        <f>C2-E2</f>
        <v>9000000</v>
      </c>
      <c r="G2" s="4">
        <f>F2+E2</f>
        <v>18000000</v>
      </c>
    </row>
    <row r="3" spans="1:11">
      <c r="A3" s="2">
        <v>2022</v>
      </c>
      <c r="B3" s="2">
        <v>2</v>
      </c>
      <c r="C3" s="3">
        <v>19000000</v>
      </c>
      <c r="D3" s="3">
        <v>52</v>
      </c>
      <c r="E3" s="4">
        <f t="shared" ref="E3:E26" si="0">C3*D3%</f>
        <v>9880000</v>
      </c>
      <c r="F3" s="4">
        <f>C3-E3</f>
        <v>9120000</v>
      </c>
      <c r="G3" s="4">
        <f t="shared" ref="G3:G26" si="1">F3+E3</f>
        <v>19000000</v>
      </c>
      <c r="J3" s="7" t="s">
        <v>7</v>
      </c>
    </row>
    <row r="4" spans="1:11">
      <c r="A4" s="2">
        <v>2023</v>
      </c>
      <c r="B4" s="2">
        <v>3</v>
      </c>
      <c r="C4" s="3">
        <v>20000000</v>
      </c>
      <c r="D4" s="3">
        <v>54</v>
      </c>
      <c r="E4" s="4">
        <f t="shared" si="0"/>
        <v>10800000</v>
      </c>
      <c r="F4" s="4">
        <f>C4-E4</f>
        <v>9200000</v>
      </c>
      <c r="G4" s="4">
        <f t="shared" si="1"/>
        <v>20000000</v>
      </c>
      <c r="J4" s="8" t="s">
        <v>8</v>
      </c>
      <c r="K4">
        <v>11760000.000000002</v>
      </c>
    </row>
    <row r="5" spans="1:11">
      <c r="A5" s="2">
        <v>2024</v>
      </c>
      <c r="B5" s="2">
        <v>4</v>
      </c>
      <c r="C5" s="3">
        <v>21000000</v>
      </c>
      <c r="D5" s="3">
        <v>56</v>
      </c>
      <c r="E5" s="4">
        <f t="shared" si="0"/>
        <v>11760000.000000002</v>
      </c>
      <c r="F5" s="4">
        <f t="shared" ref="F5:F26" si="2">C5-E5</f>
        <v>9239999.9999999981</v>
      </c>
      <c r="G5" s="4">
        <f t="shared" si="1"/>
        <v>21000000</v>
      </c>
      <c r="J5" s="8" t="s">
        <v>9</v>
      </c>
      <c r="K5">
        <v>9239999.9999999981</v>
      </c>
    </row>
    <row r="6" spans="1:11">
      <c r="A6" s="2">
        <v>2025</v>
      </c>
      <c r="B6" s="2">
        <v>5</v>
      </c>
      <c r="C6" s="3">
        <v>22000000</v>
      </c>
      <c r="D6" s="3">
        <v>58</v>
      </c>
      <c r="E6" s="4">
        <f t="shared" si="0"/>
        <v>12760000</v>
      </c>
      <c r="F6" s="4">
        <f t="shared" si="2"/>
        <v>9240000</v>
      </c>
      <c r="G6" s="4">
        <f t="shared" si="1"/>
        <v>22000000</v>
      </c>
    </row>
    <row r="7" spans="1:11">
      <c r="A7" s="2">
        <v>2026</v>
      </c>
      <c r="B7" s="2">
        <v>6</v>
      </c>
      <c r="C7" s="3">
        <v>23000000</v>
      </c>
      <c r="D7" s="3">
        <v>60</v>
      </c>
      <c r="E7" s="4">
        <f t="shared" si="0"/>
        <v>13800000</v>
      </c>
      <c r="F7" s="4">
        <f t="shared" si="2"/>
        <v>9200000</v>
      </c>
      <c r="G7" s="4">
        <f t="shared" si="1"/>
        <v>23000000</v>
      </c>
    </row>
    <row r="8" spans="1:11">
      <c r="A8" s="2">
        <v>2027</v>
      </c>
      <c r="B8" s="2">
        <v>7</v>
      </c>
      <c r="C8" s="3">
        <v>24000000</v>
      </c>
      <c r="D8" s="3">
        <v>62</v>
      </c>
      <c r="E8" s="4">
        <f t="shared" si="0"/>
        <v>14880000</v>
      </c>
      <c r="F8" s="4">
        <f t="shared" si="2"/>
        <v>9120000</v>
      </c>
      <c r="G8" s="4">
        <f t="shared" si="1"/>
        <v>24000000</v>
      </c>
    </row>
    <row r="9" spans="1:11">
      <c r="A9" s="2">
        <v>2028</v>
      </c>
      <c r="B9" s="2">
        <v>8</v>
      </c>
      <c r="C9" s="3">
        <v>25000000</v>
      </c>
      <c r="D9" s="3">
        <v>64</v>
      </c>
      <c r="E9" s="4">
        <f t="shared" si="0"/>
        <v>16000000</v>
      </c>
      <c r="F9" s="4">
        <f t="shared" si="2"/>
        <v>9000000</v>
      </c>
      <c r="G9" s="4">
        <f t="shared" si="1"/>
        <v>25000000</v>
      </c>
    </row>
    <row r="10" spans="1:11">
      <c r="A10" s="2">
        <v>2029</v>
      </c>
      <c r="B10" s="2">
        <v>9</v>
      </c>
      <c r="C10" s="3">
        <v>26000000</v>
      </c>
      <c r="D10" s="3">
        <v>66</v>
      </c>
      <c r="E10" s="4">
        <f t="shared" si="0"/>
        <v>17160000</v>
      </c>
      <c r="F10" s="4">
        <f t="shared" si="2"/>
        <v>8840000</v>
      </c>
      <c r="G10" s="4">
        <f t="shared" si="1"/>
        <v>26000000</v>
      </c>
    </row>
    <row r="11" spans="1:11">
      <c r="A11" s="2">
        <v>2030</v>
      </c>
      <c r="B11" s="2">
        <v>10</v>
      </c>
      <c r="C11" s="3">
        <v>27000000</v>
      </c>
      <c r="D11" s="3">
        <v>68</v>
      </c>
      <c r="E11" s="4">
        <f t="shared" si="0"/>
        <v>18360000</v>
      </c>
      <c r="F11" s="4">
        <f t="shared" si="2"/>
        <v>8640000</v>
      </c>
      <c r="G11" s="4">
        <f t="shared" si="1"/>
        <v>27000000</v>
      </c>
    </row>
    <row r="12" spans="1:11">
      <c r="A12" s="2">
        <v>2031</v>
      </c>
      <c r="B12" s="2">
        <v>11</v>
      </c>
      <c r="C12" s="3">
        <v>28000000</v>
      </c>
      <c r="D12" s="3">
        <v>70</v>
      </c>
      <c r="E12" s="4">
        <f t="shared" si="0"/>
        <v>19600000</v>
      </c>
      <c r="F12" s="4">
        <f t="shared" si="2"/>
        <v>8400000</v>
      </c>
      <c r="G12" s="4">
        <f t="shared" si="1"/>
        <v>28000000</v>
      </c>
    </row>
    <row r="13" spans="1:11">
      <c r="A13" s="2">
        <v>2032</v>
      </c>
      <c r="B13" s="2">
        <v>12</v>
      </c>
      <c r="C13" s="3">
        <v>29000000</v>
      </c>
      <c r="D13" s="3">
        <v>72</v>
      </c>
      <c r="E13" s="4">
        <f t="shared" si="0"/>
        <v>20880000</v>
      </c>
      <c r="F13" s="4">
        <f t="shared" si="2"/>
        <v>8120000</v>
      </c>
      <c r="G13" s="4">
        <f t="shared" si="1"/>
        <v>29000000</v>
      </c>
    </row>
    <row r="14" spans="1:11">
      <c r="A14" s="2">
        <v>2033</v>
      </c>
      <c r="B14" s="2">
        <v>13</v>
      </c>
      <c r="C14" s="3">
        <v>30000000</v>
      </c>
      <c r="D14" s="3">
        <v>74</v>
      </c>
      <c r="E14" s="4">
        <f t="shared" si="0"/>
        <v>22200000</v>
      </c>
      <c r="F14" s="4">
        <f t="shared" si="2"/>
        <v>7800000</v>
      </c>
      <c r="G14" s="4">
        <f t="shared" si="1"/>
        <v>30000000</v>
      </c>
    </row>
    <row r="15" spans="1:11">
      <c r="A15" s="2">
        <v>2034</v>
      </c>
      <c r="B15" s="2">
        <v>14</v>
      </c>
      <c r="C15" s="3">
        <v>31000000</v>
      </c>
      <c r="D15" s="3">
        <v>76</v>
      </c>
      <c r="E15" s="4">
        <f t="shared" si="0"/>
        <v>23560000</v>
      </c>
      <c r="F15" s="4">
        <f t="shared" si="2"/>
        <v>7440000</v>
      </c>
      <c r="G15" s="4">
        <f t="shared" si="1"/>
        <v>31000000</v>
      </c>
    </row>
    <row r="16" spans="1:11">
      <c r="A16" s="2">
        <v>2035</v>
      </c>
      <c r="B16" s="2">
        <v>15</v>
      </c>
      <c r="C16" s="3">
        <v>32000000</v>
      </c>
      <c r="D16" s="3">
        <v>78</v>
      </c>
      <c r="E16" s="4">
        <f t="shared" si="0"/>
        <v>24960000</v>
      </c>
      <c r="F16" s="4">
        <f t="shared" si="2"/>
        <v>7040000</v>
      </c>
      <c r="G16" s="4">
        <f t="shared" si="1"/>
        <v>32000000</v>
      </c>
    </row>
    <row r="17" spans="1:7">
      <c r="A17" s="2">
        <v>2036</v>
      </c>
      <c r="B17" s="2">
        <v>16</v>
      </c>
      <c r="C17" s="3">
        <v>33000000</v>
      </c>
      <c r="D17" s="3">
        <v>80</v>
      </c>
      <c r="E17" s="4">
        <f t="shared" si="0"/>
        <v>26400000</v>
      </c>
      <c r="F17" s="4">
        <f t="shared" si="2"/>
        <v>6600000</v>
      </c>
      <c r="G17" s="4">
        <f t="shared" si="1"/>
        <v>33000000</v>
      </c>
    </row>
    <row r="18" spans="1:7">
      <c r="A18" s="2">
        <v>2037</v>
      </c>
      <c r="B18" s="2">
        <v>17</v>
      </c>
      <c r="C18" s="3">
        <v>34000000</v>
      </c>
      <c r="D18" s="3">
        <v>82</v>
      </c>
      <c r="E18" s="4">
        <f t="shared" si="0"/>
        <v>27880000</v>
      </c>
      <c r="F18" s="4">
        <f t="shared" si="2"/>
        <v>6120000</v>
      </c>
      <c r="G18" s="4">
        <f t="shared" si="1"/>
        <v>34000000</v>
      </c>
    </row>
    <row r="19" spans="1:7">
      <c r="A19" s="2">
        <v>2038</v>
      </c>
      <c r="B19" s="2">
        <v>18</v>
      </c>
      <c r="C19" s="3">
        <v>35000000</v>
      </c>
      <c r="D19" s="3">
        <v>84</v>
      </c>
      <c r="E19" s="4">
        <f t="shared" si="0"/>
        <v>29400000</v>
      </c>
      <c r="F19" s="4">
        <f t="shared" si="2"/>
        <v>5600000</v>
      </c>
      <c r="G19" s="4">
        <f t="shared" si="1"/>
        <v>35000000</v>
      </c>
    </row>
    <row r="20" spans="1:7">
      <c r="A20" s="2">
        <v>2039</v>
      </c>
      <c r="B20" s="2">
        <v>19</v>
      </c>
      <c r="C20" s="3">
        <v>36000000</v>
      </c>
      <c r="D20" s="3">
        <v>86</v>
      </c>
      <c r="E20" s="4">
        <f t="shared" si="0"/>
        <v>30960000</v>
      </c>
      <c r="F20" s="4">
        <f t="shared" si="2"/>
        <v>5040000</v>
      </c>
      <c r="G20" s="4">
        <f t="shared" si="1"/>
        <v>36000000</v>
      </c>
    </row>
    <row r="21" spans="1:7">
      <c r="A21" s="2">
        <v>2040</v>
      </c>
      <c r="B21" s="2">
        <v>20</v>
      </c>
      <c r="C21" s="3">
        <v>37000000</v>
      </c>
      <c r="D21" s="3">
        <v>88</v>
      </c>
      <c r="E21" s="4">
        <f t="shared" si="0"/>
        <v>32560000</v>
      </c>
      <c r="F21" s="4">
        <f t="shared" si="2"/>
        <v>4440000</v>
      </c>
      <c r="G21" s="4">
        <f t="shared" si="1"/>
        <v>37000000</v>
      </c>
    </row>
    <row r="22" spans="1:7">
      <c r="A22" s="2">
        <v>2041</v>
      </c>
      <c r="B22" s="2">
        <v>21</v>
      </c>
      <c r="C22" s="3">
        <v>38000000</v>
      </c>
      <c r="D22" s="3">
        <v>90</v>
      </c>
      <c r="E22" s="4">
        <f t="shared" si="0"/>
        <v>34200000</v>
      </c>
      <c r="F22" s="4">
        <f t="shared" si="2"/>
        <v>3800000</v>
      </c>
      <c r="G22" s="4">
        <f t="shared" si="1"/>
        <v>38000000</v>
      </c>
    </row>
    <row r="23" spans="1:7">
      <c r="A23" s="2">
        <v>2042</v>
      </c>
      <c r="B23" s="2">
        <v>22</v>
      </c>
      <c r="C23" s="3">
        <v>39000000</v>
      </c>
      <c r="D23" s="3">
        <v>91</v>
      </c>
      <c r="E23" s="4">
        <f t="shared" si="0"/>
        <v>35490000</v>
      </c>
      <c r="F23" s="4">
        <f t="shared" si="2"/>
        <v>3510000</v>
      </c>
      <c r="G23" s="4">
        <f t="shared" si="1"/>
        <v>39000000</v>
      </c>
    </row>
    <row r="24" spans="1:7">
      <c r="A24" s="2">
        <v>2043</v>
      </c>
      <c r="B24" s="2">
        <v>23</v>
      </c>
      <c r="C24" s="3">
        <v>40000000</v>
      </c>
      <c r="D24" s="3">
        <v>92</v>
      </c>
      <c r="E24" s="4">
        <f t="shared" si="0"/>
        <v>36800000</v>
      </c>
      <c r="F24" s="4">
        <f t="shared" si="2"/>
        <v>3200000</v>
      </c>
      <c r="G24" s="4">
        <f t="shared" si="1"/>
        <v>40000000</v>
      </c>
    </row>
    <row r="25" spans="1:7">
      <c r="A25" s="2">
        <v>2044</v>
      </c>
      <c r="B25" s="2">
        <v>24</v>
      </c>
      <c r="C25" s="3">
        <v>41000000</v>
      </c>
      <c r="D25" s="3">
        <v>93</v>
      </c>
      <c r="E25" s="4">
        <f t="shared" si="0"/>
        <v>38130000</v>
      </c>
      <c r="F25" s="4">
        <f t="shared" si="2"/>
        <v>2870000</v>
      </c>
      <c r="G25" s="4">
        <f t="shared" si="1"/>
        <v>41000000</v>
      </c>
    </row>
    <row r="26" spans="1:7">
      <c r="A26" s="2">
        <v>2045</v>
      </c>
      <c r="B26" s="2">
        <v>25</v>
      </c>
      <c r="C26" s="3">
        <v>42000000</v>
      </c>
      <c r="D26" s="3">
        <v>94</v>
      </c>
      <c r="E26" s="4">
        <f t="shared" si="0"/>
        <v>39480000</v>
      </c>
      <c r="F26" s="4">
        <f t="shared" si="2"/>
        <v>2520000</v>
      </c>
      <c r="G26" s="4">
        <f t="shared" si="1"/>
        <v>42000000</v>
      </c>
    </row>
    <row r="27" spans="1:7">
      <c r="A27" s="2">
        <v>2046</v>
      </c>
      <c r="B27" s="2">
        <v>26</v>
      </c>
      <c r="C27" s="3">
        <v>43000000</v>
      </c>
      <c r="D27" s="3">
        <v>95</v>
      </c>
      <c r="E27" s="4">
        <f t="shared" ref="E27:E30" si="3">C27*D27%</f>
        <v>40850000</v>
      </c>
      <c r="F27" s="4">
        <f t="shared" ref="F27:F30" si="4">C27-E27</f>
        <v>2150000</v>
      </c>
      <c r="G27" s="4">
        <f t="shared" ref="G27:G30" si="5">F27+E27</f>
        <v>43000000</v>
      </c>
    </row>
    <row r="28" spans="1:7">
      <c r="A28" s="2">
        <v>2047</v>
      </c>
      <c r="B28" s="2">
        <v>27</v>
      </c>
      <c r="C28" s="3">
        <v>44000000</v>
      </c>
      <c r="D28" s="3">
        <v>96</v>
      </c>
      <c r="E28" s="4">
        <f t="shared" si="3"/>
        <v>42240000</v>
      </c>
      <c r="F28" s="4">
        <f t="shared" si="4"/>
        <v>1760000</v>
      </c>
      <c r="G28" s="4">
        <f t="shared" si="5"/>
        <v>44000000</v>
      </c>
    </row>
    <row r="29" spans="1:7">
      <c r="A29" s="2">
        <v>2048</v>
      </c>
      <c r="B29" s="2">
        <v>28</v>
      </c>
      <c r="C29" s="3">
        <v>45000000</v>
      </c>
      <c r="D29" s="3">
        <v>97</v>
      </c>
      <c r="E29" s="4">
        <f t="shared" si="3"/>
        <v>43650000</v>
      </c>
      <c r="F29" s="4">
        <f t="shared" si="4"/>
        <v>1350000</v>
      </c>
      <c r="G29" s="4">
        <f t="shared" si="5"/>
        <v>45000000</v>
      </c>
    </row>
    <row r="30" spans="1:7">
      <c r="A30" s="2">
        <v>2049</v>
      </c>
      <c r="B30" s="2">
        <v>29</v>
      </c>
      <c r="C30" s="3">
        <v>46000000</v>
      </c>
      <c r="D30" s="3">
        <v>98</v>
      </c>
      <c r="E30" s="4">
        <f t="shared" si="3"/>
        <v>45080000</v>
      </c>
      <c r="F30" s="4">
        <f t="shared" si="4"/>
        <v>920000</v>
      </c>
      <c r="G30" s="4">
        <f t="shared" si="5"/>
        <v>46000000</v>
      </c>
    </row>
    <row r="31" spans="1:7">
      <c r="A31" s="2">
        <v>2050</v>
      </c>
      <c r="B31" s="2">
        <v>30</v>
      </c>
      <c r="C31" s="3">
        <v>47000000</v>
      </c>
      <c r="D31" s="3">
        <v>99</v>
      </c>
      <c r="E31" s="4">
        <f t="shared" ref="E31" si="6">C31*D31%</f>
        <v>46530000</v>
      </c>
      <c r="F31" s="4">
        <f t="shared" ref="F31" si="7">C31-E31</f>
        <v>470000</v>
      </c>
      <c r="G31" s="4">
        <f t="shared" ref="G31" si="8">F31+E31</f>
        <v>47000000</v>
      </c>
    </row>
    <row r="32" spans="1:7">
      <c r="A32" s="10" t="s">
        <v>10</v>
      </c>
      <c r="B32" s="11"/>
      <c r="C32" s="5">
        <f>SUM(C2:C31)</f>
        <v>975000000</v>
      </c>
      <c r="D32" s="5" t="s">
        <v>11</v>
      </c>
      <c r="E32" s="5">
        <f>SUM(E2:E31)</f>
        <v>795250000</v>
      </c>
      <c r="F32" s="5">
        <f t="shared" ref="F32:G32" si="9">SUM(F2:F31)</f>
        <v>179750000</v>
      </c>
      <c r="G32" s="5">
        <f t="shared" si="9"/>
        <v>975000000</v>
      </c>
    </row>
  </sheetData>
  <mergeCells count="1">
    <mergeCell ref="A32:B32"/>
  </mergeCells>
  <pageMargins left="0.7" right="0.7" top="0.75" bottom="0.75" header="0.3" footer="0.3"/>
  <pageSetup paperSize="9" orientation="portrait" horizontalDpi="200" verticalDpi="200" r:id="rId2"/>
  <drawing r:id="rId3"/>
  <legacyDrawing r:id="rId4"/>
  <extLst>
    <ext xmlns:x14="http://schemas.microsoft.com/office/spreadsheetml/2009/9/main" uri="{A8765BA9-456A-4dab-B4F3-ACF838C121DE}">
      <x14:slicerList>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E1ED095609664BA1B9091AF2AD61B6" ma:contentTypeVersion="13" ma:contentTypeDescription="Create a new document." ma:contentTypeScope="" ma:versionID="ca08093c92df4b072340d7d37fa54bae">
  <xsd:schema xmlns:xsd="http://www.w3.org/2001/XMLSchema" xmlns:xs="http://www.w3.org/2001/XMLSchema" xmlns:p="http://schemas.microsoft.com/office/2006/metadata/properties" xmlns:ns3="5b088a96-6fd0-43c1-80ba-2819b9ad8923" xmlns:ns4="bcd2771a-3e81-4f8c-ae50-1ba8ad7451fb" targetNamespace="http://schemas.microsoft.com/office/2006/metadata/properties" ma:root="true" ma:fieldsID="56234c82d38c60bb47361b628d4822f3" ns3:_="" ns4:_="">
    <xsd:import namespace="5b088a96-6fd0-43c1-80ba-2819b9ad8923"/>
    <xsd:import namespace="bcd2771a-3e81-4f8c-ae50-1ba8ad7451f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088a96-6fd0-43c1-80ba-2819b9ad892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d2771a-3e81-4f8c-ae50-1ba8ad7451f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1426A2-F648-48F7-8036-133C88C129B1}"/>
</file>

<file path=customXml/itemProps2.xml><?xml version="1.0" encoding="utf-8"?>
<ds:datastoreItem xmlns:ds="http://schemas.openxmlformats.org/officeDocument/2006/customXml" ds:itemID="{30949DA6-B579-44F8-8632-4A4059A9DA93}"/>
</file>

<file path=customXml/itemProps3.xml><?xml version="1.0" encoding="utf-8"?>
<ds:datastoreItem xmlns:ds="http://schemas.openxmlformats.org/officeDocument/2006/customXml" ds:itemID="{2032C835-4A9F-4D1F-8167-9A5FE3E36C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Lepley</dc:creator>
  <cp:keywords/>
  <dc:description/>
  <cp:lastModifiedBy>Guest User</cp:lastModifiedBy>
  <cp:revision/>
  <dcterms:created xsi:type="dcterms:W3CDTF">2020-12-29T09:58:13Z</dcterms:created>
  <dcterms:modified xsi:type="dcterms:W3CDTF">2021-05-21T16:43:56Z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0x0101005EE1ED095609664BA1B9091AF2AD61B6</vt:lpwstr>
  </property>
</Properties>
</file>